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CAMPEONATO" sheetId="1" r:id="rId1"/>
    <sheet name="DORSAL" sheetId="2" r:id="rId2"/>
    <sheet name="HORARIO" sheetId="3" r:id="rId3"/>
    <sheet name="GR1" sheetId="4" r:id="rId4"/>
    <sheet name="GR2" sheetId="5" r:id="rId5"/>
    <sheet name="GR3" sheetId="6" r:id="rId6"/>
    <sheet name="GR4" sheetId="7" r:id="rId7"/>
    <sheet name="PUESTOS 17-20" sheetId="8" r:id="rId8"/>
    <sheet name="Cuadros de 8 y 16" sheetId="9" r:id="rId9"/>
    <sheet name="CUADRO HONOR" sheetId="10" r:id="rId10"/>
  </sheets>
  <definedNames>
    <definedName name="_xlnm.Print_Area" localSheetId="8">'Cuadros de 8 y 16'!$A$1:$N$55</definedName>
    <definedName name="_xlnm.Print_Area" localSheetId="3">'GR1'!$A$1:$N$49</definedName>
    <definedName name="_xlnm.Print_Area" localSheetId="4">'GR2'!$A$1:$N$49</definedName>
    <definedName name="_xlnm.Print_Area" localSheetId="5">'GR3'!$A$1:$N$49</definedName>
    <definedName name="_xlnm.Print_Area" localSheetId="6">'GR4'!$A$1:$N$49</definedName>
    <definedName name="_xlnm.Print_Area" localSheetId="2">'HORARIO'!$A$1:$N$22</definedName>
    <definedName name="_xlnm.Print_Area" localSheetId="7">'PUESTOS 17-20'!$A$1:$N$40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C16" authorId="0">
      <text>
        <r>
          <rPr>
            <b/>
            <sz val="8"/>
            <color indexed="8"/>
            <rFont val="Tahoma"/>
            <family val="0"/>
          </rPr>
          <t xml:space="preserve">Txema:
</t>
        </r>
        <r>
          <rPr>
            <sz val="8"/>
            <color indexed="8"/>
            <rFont val="Tahoma"/>
            <family val="0"/>
          </rPr>
          <t>INSERTAR NOMBRE DEL CAMPEONATO O COMPETICION</t>
        </r>
      </text>
    </comment>
    <comment ref="H34" authorId="0">
      <text>
        <r>
          <rPr>
            <b/>
            <sz val="8"/>
            <color indexed="8"/>
            <rFont val="Tahoma"/>
            <family val="0"/>
          </rPr>
          <t xml:space="preserve">Txema:
</t>
        </r>
        <r>
          <rPr>
            <sz val="8"/>
            <color indexed="8"/>
            <rFont val="Tahoma"/>
            <family val="0"/>
          </rPr>
          <t>INSERTA FECHA</t>
        </r>
      </text>
    </comment>
  </commentList>
</comments>
</file>

<file path=xl/sharedStrings.xml><?xml version="1.0" encoding="utf-8"?>
<sst xmlns="http://schemas.openxmlformats.org/spreadsheetml/2006/main" count="313" uniqueCount="127">
  <si>
    <t>Campeonato Euskadi Escolar</t>
  </si>
  <si>
    <t>Celebrado en:</t>
  </si>
  <si>
    <t>Fecha:</t>
  </si>
  <si>
    <t>C.T Sonia Echezarreta</t>
  </si>
  <si>
    <t>INSCRIPCIONES</t>
  </si>
  <si>
    <t>DORSAL</t>
  </si>
  <si>
    <t>NOMBRE</t>
  </si>
  <si>
    <t>CLUB</t>
  </si>
  <si>
    <t>AINARA ESTEBAN</t>
  </si>
  <si>
    <t>ARABA</t>
  </si>
  <si>
    <t>GABRIEL EGEA</t>
  </si>
  <si>
    <t>OIER ARIZTI</t>
  </si>
  <si>
    <t>OIÑATZ AZURMENDI</t>
  </si>
  <si>
    <t>IRENE CANO</t>
  </si>
  <si>
    <t>BIZKAIA A</t>
  </si>
  <si>
    <t>MIKEL HERAS</t>
  </si>
  <si>
    <t>AITOR PFLUGEL</t>
  </si>
  <si>
    <t>ANDER JORGE</t>
  </si>
  <si>
    <t>PAULA MAESO</t>
  </si>
  <si>
    <t>BIZKAIA B</t>
  </si>
  <si>
    <t>MIGUEL GOMEZ</t>
  </si>
  <si>
    <t>MARIO RAMOS</t>
  </si>
  <si>
    <t>ENEKO MARTIN</t>
  </si>
  <si>
    <t>IRATI OTAMENDI</t>
  </si>
  <si>
    <t>GIPUZKOA A</t>
  </si>
  <si>
    <t>EKAITZ RUBIO</t>
  </si>
  <si>
    <t>DIEGO VERA</t>
  </si>
  <si>
    <t>UNAX SANTOS</t>
  </si>
  <si>
    <t>IRIA SUAREZ</t>
  </si>
  <si>
    <t>GIPUZKOA B</t>
  </si>
  <si>
    <t>IÑIGO VILLAR</t>
  </si>
  <si>
    <t>HUGO SANZ</t>
  </si>
  <si>
    <t>AITOR OCHOA</t>
  </si>
  <si>
    <t>Día</t>
  </si>
  <si>
    <t>Hora</t>
  </si>
  <si>
    <t>Mesa 1</t>
  </si>
  <si>
    <t>Mesa 2</t>
  </si>
  <si>
    <t>Mesa 3</t>
  </si>
  <si>
    <t>Mesa 4</t>
  </si>
  <si>
    <t>Mesa 5</t>
  </si>
  <si>
    <t>Mesa 6</t>
  </si>
  <si>
    <t>Mesa 7</t>
  </si>
  <si>
    <t>Mesa 8</t>
  </si>
  <si>
    <t>Gr. 1</t>
  </si>
  <si>
    <t>Gr 1</t>
  </si>
  <si>
    <t>Gr 2</t>
  </si>
  <si>
    <t>Gr. 3</t>
  </si>
  <si>
    <t xml:space="preserve"> Gr. 3</t>
  </si>
  <si>
    <t>Gr. 4</t>
  </si>
  <si>
    <t xml:space="preserve"> Gr. 4</t>
  </si>
  <si>
    <t>Gr 3</t>
  </si>
  <si>
    <t>Gr 4</t>
  </si>
  <si>
    <t>DESCANSO</t>
  </si>
  <si>
    <t>IM 1/ 8</t>
  </si>
  <si>
    <t>IM 1/8</t>
  </si>
  <si>
    <t>IM 1/18</t>
  </si>
  <si>
    <t>Puestos</t>
  </si>
  <si>
    <t xml:space="preserve">P GR </t>
  </si>
  <si>
    <t>IM 1/ 4</t>
  </si>
  <si>
    <t>Semis</t>
  </si>
  <si>
    <t>Final</t>
  </si>
  <si>
    <t>3/ 4 P</t>
  </si>
  <si>
    <t>5/ 6 P</t>
  </si>
  <si>
    <t>9/10 P</t>
  </si>
  <si>
    <t>ENTREGA DE PREMIOS</t>
  </si>
  <si>
    <t>Estas hojas nos permiten observar la distribución de partidos / encuentros por mesas y saber si hay errores en la planificación.</t>
  </si>
  <si>
    <t>LOCAL DE JUEGO:</t>
  </si>
  <si>
    <t>FECHA:</t>
  </si>
  <si>
    <t>GRUPO:</t>
  </si>
  <si>
    <t>MESA Nº:</t>
  </si>
  <si>
    <t>1 Y2</t>
  </si>
  <si>
    <t>HORA:</t>
  </si>
  <si>
    <t>JUGADORES</t>
  </si>
  <si>
    <t>Nº LICENCIA  D.N.I.</t>
  </si>
  <si>
    <t>CENTRO ESCOLAR</t>
  </si>
  <si>
    <t>Arbitro</t>
  </si>
  <si>
    <t>RESULTADO</t>
  </si>
  <si>
    <t>GANADOR</t>
  </si>
  <si>
    <t>PUNTUACION</t>
  </si>
  <si>
    <t>PUNTOS</t>
  </si>
  <si>
    <t>JUEGOS G</t>
  </si>
  <si>
    <t>TANTOS</t>
  </si>
  <si>
    <t>CLASIFICACION</t>
  </si>
  <si>
    <t>3Y4</t>
  </si>
  <si>
    <t>5Y6</t>
  </si>
  <si>
    <t>7Y8</t>
  </si>
  <si>
    <t>A</t>
  </si>
  <si>
    <t>CAMPEÓN</t>
  </si>
  <si>
    <t>M.  HERAS</t>
  </si>
  <si>
    <t>M. HERAS</t>
  </si>
  <si>
    <t>M.HERAS</t>
  </si>
  <si>
    <t>O. AZURMENDI</t>
  </si>
  <si>
    <t>U. SANTOS</t>
  </si>
  <si>
    <t>A. PFLUGEL</t>
  </si>
  <si>
    <t>E. MARTIN</t>
  </si>
  <si>
    <t>M. RAMOS</t>
  </si>
  <si>
    <t>E.RUBIO</t>
  </si>
  <si>
    <t>M. GOMEZ</t>
  </si>
  <si>
    <t>G. EGEA</t>
  </si>
  <si>
    <t>A.ESTEBAN</t>
  </si>
  <si>
    <t>A.JORGE</t>
  </si>
  <si>
    <t>O.ARIZTI</t>
  </si>
  <si>
    <t>I.VILLAR</t>
  </si>
  <si>
    <t>I.SUAREZ</t>
  </si>
  <si>
    <t>H.SANZ</t>
  </si>
  <si>
    <t>I.OTAMENDI</t>
  </si>
  <si>
    <t>G.EGEA</t>
  </si>
  <si>
    <t>M.GOMEZ</t>
  </si>
  <si>
    <t>M.RAMOS</t>
  </si>
  <si>
    <t>A.PFLUGEL</t>
  </si>
  <si>
    <t>PUESTOS 9-16</t>
  </si>
  <si>
    <t>O.AZURMENDI</t>
  </si>
  <si>
    <t>U.SANTOS</t>
  </si>
  <si>
    <t>E.MARTIN</t>
  </si>
  <si>
    <t>A. JORGE</t>
  </si>
  <si>
    <t>Cuadro Honor Campeonato Euskadi Escolar</t>
  </si>
  <si>
    <t>EQUIPOS</t>
  </si>
  <si>
    <t>ORO</t>
  </si>
  <si>
    <t>PUESTO</t>
  </si>
  <si>
    <t>COMUNIDAD</t>
  </si>
  <si>
    <t>PLATA</t>
  </si>
  <si>
    <t>BRONCE</t>
  </si>
  <si>
    <t>4 PUESTO</t>
  </si>
  <si>
    <t>5 PUESTO</t>
  </si>
  <si>
    <t>INDIVIDUAL FEMININO</t>
  </si>
  <si>
    <t>INDIVIDUAL MASCULINO</t>
  </si>
  <si>
    <t xml:space="preserve">ORO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</si>
</sst>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]_-;\-* #,##0.00\ [$€]_-;_-* \-??\ [$€]_-;_-@_-"/>
    <numFmt numFmtId="165" formatCode="d&quot;. &quot;mmm&quot;. &quot;yyyy"/>
    <numFmt numFmtId="166" formatCode="hh:mm"/>
    <numFmt numFmtId="167" formatCode="d&quot; de &quot;mmm&quot; de &quot;yy"/>
  </numFmts>
  <fonts count="54">
    <font>
      <sz val="10"/>
      <name val="Arial"/>
      <family val="0"/>
    </font>
    <font>
      <b/>
      <sz val="32"/>
      <name val="Arial"/>
      <family val="2"/>
    </font>
    <font>
      <b/>
      <sz val="8"/>
      <color indexed="8"/>
      <name val="Tahoma"/>
      <family val="0"/>
    </font>
    <font>
      <sz val="8"/>
      <color indexed="8"/>
      <name val="Tahoma"/>
      <family val="0"/>
    </font>
    <font>
      <sz val="7"/>
      <name val="Arial"/>
      <family val="2"/>
    </font>
    <font>
      <b/>
      <sz val="24"/>
      <name val="Arial"/>
      <family val="2"/>
    </font>
    <font>
      <b/>
      <u val="single"/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8"/>
      <color indexed="10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48"/>
      <name val="Arial"/>
      <family val="2"/>
    </font>
    <font>
      <b/>
      <sz val="16"/>
      <name val="Arial"/>
      <family val="2"/>
    </font>
    <font>
      <sz val="7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164" fontId="0" fillId="0" borderId="0" applyFill="0" applyBorder="0" applyAlignment="0" applyProtection="0"/>
    <xf numFmtId="0" fontId="44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58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165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5" borderId="0" xfId="0" applyFont="1" applyFill="1" applyBorder="1" applyAlignment="1">
      <alignment/>
    </xf>
    <xf numFmtId="0" fontId="4" fillId="36" borderId="1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35" borderId="16" xfId="0" applyFont="1" applyFill="1" applyBorder="1" applyAlignment="1">
      <alignment/>
    </xf>
    <xf numFmtId="0" fontId="4" fillId="36" borderId="17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34" borderId="18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166" fontId="0" fillId="34" borderId="21" xfId="0" applyNumberForma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167" fontId="8" fillId="0" borderId="22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7" xfId="0" applyBorder="1" applyAlignment="1">
      <alignment horizontal="center"/>
    </xf>
    <xf numFmtId="0" fontId="8" fillId="0" borderId="28" xfId="0" applyFont="1" applyBorder="1" applyAlignment="1">
      <alignment vertical="center"/>
    </xf>
    <xf numFmtId="0" fontId="0" fillId="0" borderId="28" xfId="0" applyBorder="1" applyAlignment="1">
      <alignment/>
    </xf>
    <xf numFmtId="0" fontId="4" fillId="0" borderId="29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13" fillId="0" borderId="31" xfId="0" applyFont="1" applyBorder="1" applyAlignment="1">
      <alignment horizontal="left"/>
    </xf>
    <xf numFmtId="0" fontId="0" fillId="0" borderId="32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33" xfId="0" applyBorder="1" applyAlignment="1">
      <alignment horizontal="center"/>
    </xf>
    <xf numFmtId="0" fontId="13" fillId="0" borderId="31" xfId="0" applyFont="1" applyBorder="1" applyAlignment="1">
      <alignment horizontal="right"/>
    </xf>
    <xf numFmtId="0" fontId="0" fillId="0" borderId="30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13" fillId="0" borderId="31" xfId="0" applyFont="1" applyFill="1" applyBorder="1" applyAlignment="1">
      <alignment horizontal="left"/>
    </xf>
    <xf numFmtId="0" fontId="0" fillId="0" borderId="16" xfId="0" applyFill="1" applyBorder="1" applyAlignment="1">
      <alignment/>
    </xf>
    <xf numFmtId="0" fontId="0" fillId="0" borderId="33" xfId="0" applyFill="1" applyBorder="1" applyAlignment="1">
      <alignment horizontal="center"/>
    </xf>
    <xf numFmtId="0" fontId="13" fillId="0" borderId="31" xfId="0" applyFont="1" applyFill="1" applyBorder="1" applyAlignment="1">
      <alignment horizontal="right"/>
    </xf>
    <xf numFmtId="0" fontId="0" fillId="0" borderId="34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35" xfId="0" applyFill="1" applyBorder="1" applyAlignment="1">
      <alignment horizontal="center"/>
    </xf>
    <xf numFmtId="0" fontId="13" fillId="0" borderId="36" xfId="0" applyFont="1" applyFill="1" applyBorder="1" applyAlignment="1">
      <alignment horizontal="right"/>
    </xf>
    <xf numFmtId="0" fontId="0" fillId="0" borderId="37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8" xfId="0" applyBorder="1" applyAlignment="1">
      <alignment horizontal="center"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 horizontal="center"/>
    </xf>
    <xf numFmtId="0" fontId="13" fillId="0" borderId="41" xfId="0" applyFont="1" applyFill="1" applyBorder="1" applyAlignment="1">
      <alignment horizontal="right"/>
    </xf>
    <xf numFmtId="0" fontId="0" fillId="0" borderId="4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7" xfId="0" applyBorder="1" applyAlignment="1">
      <alignment/>
    </xf>
    <xf numFmtId="0" fontId="14" fillId="0" borderId="29" xfId="0" applyFont="1" applyBorder="1" applyAlignment="1">
      <alignment horizontal="center"/>
    </xf>
    <xf numFmtId="0" fontId="10" fillId="0" borderId="28" xfId="0" applyFont="1" applyBorder="1" applyAlignment="1">
      <alignment shrinkToFit="1"/>
    </xf>
    <xf numFmtId="0" fontId="10" fillId="0" borderId="43" xfId="0" applyFont="1" applyBorder="1" applyAlignment="1">
      <alignment horizontal="center" shrinkToFit="1"/>
    </xf>
    <xf numFmtId="0" fontId="0" fillId="0" borderId="44" xfId="0" applyFont="1" applyBorder="1" applyAlignment="1">
      <alignment shrinkToFit="1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left"/>
    </xf>
    <xf numFmtId="0" fontId="0" fillId="0" borderId="31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5" xfId="0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left"/>
    </xf>
    <xf numFmtId="0" fontId="0" fillId="0" borderId="36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left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/>
    </xf>
    <xf numFmtId="0" fontId="0" fillId="0" borderId="41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15" fillId="0" borderId="55" xfId="0" applyFont="1" applyBorder="1" applyAlignment="1">
      <alignment horizontal="center"/>
    </xf>
    <xf numFmtId="0" fontId="0" fillId="0" borderId="56" xfId="0" applyFill="1" applyBorder="1" applyAlignment="1">
      <alignment/>
    </xf>
    <xf numFmtId="0" fontId="13" fillId="0" borderId="39" xfId="0" applyFont="1" applyFill="1" applyBorder="1" applyAlignment="1">
      <alignment horizontal="right"/>
    </xf>
    <xf numFmtId="0" fontId="0" fillId="0" borderId="45" xfId="0" applyBorder="1" applyAlignment="1">
      <alignment/>
    </xf>
    <xf numFmtId="0" fontId="0" fillId="0" borderId="51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 horizontal="left"/>
    </xf>
    <xf numFmtId="0" fontId="0" fillId="0" borderId="41" xfId="0" applyBorder="1" applyAlignment="1">
      <alignment horizontal="center"/>
    </xf>
    <xf numFmtId="0" fontId="0" fillId="0" borderId="57" xfId="0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59" xfId="0" applyFont="1" applyBorder="1" applyAlignment="1">
      <alignment vertical="center"/>
    </xf>
    <xf numFmtId="0" fontId="4" fillId="0" borderId="60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4" fillId="0" borderId="61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0" fillId="35" borderId="62" xfId="0" applyFont="1" applyFill="1" applyBorder="1" applyAlignment="1">
      <alignment horizontal="center" vertical="center"/>
    </xf>
    <xf numFmtId="0" fontId="1" fillId="0" borderId="63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right" vertical="center"/>
    </xf>
    <xf numFmtId="0" fontId="9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right" vertical="center"/>
    </xf>
    <xf numFmtId="166" fontId="12" fillId="0" borderId="22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wrapText="1"/>
    </xf>
    <xf numFmtId="0" fontId="8" fillId="0" borderId="65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 wrapText="1"/>
    </xf>
    <xf numFmtId="0" fontId="0" fillId="0" borderId="24" xfId="0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37" xfId="0" applyBorder="1" applyAlignment="1">
      <alignment horizontal="left"/>
    </xf>
    <xf numFmtId="0" fontId="0" fillId="0" borderId="35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41" xfId="0" applyBorder="1" applyAlignment="1">
      <alignment horizontal="left"/>
    </xf>
    <xf numFmtId="0" fontId="0" fillId="0" borderId="40" xfId="0" applyBorder="1" applyAlignment="1">
      <alignment horizontal="center"/>
    </xf>
    <xf numFmtId="0" fontId="0" fillId="0" borderId="55" xfId="0" applyBorder="1" applyAlignment="1">
      <alignment horizontal="center"/>
    </xf>
    <xf numFmtId="0" fontId="8" fillId="0" borderId="44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 shrinkToFit="1"/>
    </xf>
    <xf numFmtId="0" fontId="0" fillId="0" borderId="70" xfId="0" applyBorder="1" applyAlignment="1">
      <alignment horizontal="center"/>
    </xf>
    <xf numFmtId="0" fontId="0" fillId="0" borderId="22" xfId="0" applyBorder="1" applyAlignment="1">
      <alignment horizontal="center" vertical="center" shrinkToFit="1"/>
    </xf>
    <xf numFmtId="0" fontId="0" fillId="0" borderId="68" xfId="0" applyFill="1" applyBorder="1" applyAlignment="1">
      <alignment horizontal="center"/>
    </xf>
    <xf numFmtId="0" fontId="0" fillId="0" borderId="70" xfId="0" applyFill="1" applyBorder="1" applyAlignment="1">
      <alignment horizontal="center"/>
    </xf>
    <xf numFmtId="0" fontId="0" fillId="0" borderId="71" xfId="0" applyFill="1" applyBorder="1" applyAlignment="1">
      <alignment horizontal="center"/>
    </xf>
    <xf numFmtId="0" fontId="0" fillId="0" borderId="72" xfId="0" applyBorder="1" applyAlignment="1">
      <alignment horizontal="center" vertical="center" shrinkToFit="1"/>
    </xf>
    <xf numFmtId="0" fontId="0" fillId="0" borderId="73" xfId="0" applyFill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6" fillId="0" borderId="63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6:H34"/>
  <sheetViews>
    <sheetView showGridLines="0" tabSelected="1" zoomScale="75" zoomScaleNormal="75" zoomScalePageLayoutView="0" workbookViewId="0" topLeftCell="A1">
      <selection activeCell="H12" sqref="H12"/>
    </sheetView>
  </sheetViews>
  <sheetFormatPr defaultColWidth="11.421875" defaultRowHeight="12.75"/>
  <cols>
    <col min="1" max="1" width="3.00390625" style="0" customWidth="1"/>
    <col min="8" max="8" width="18.57421875" style="0" customWidth="1"/>
    <col min="10" max="10" width="4.28125" style="0" customWidth="1"/>
  </cols>
  <sheetData>
    <row r="16" spans="3:8" ht="12.75" customHeight="1">
      <c r="C16" s="111" t="s">
        <v>0</v>
      </c>
      <c r="D16" s="111"/>
      <c r="E16" s="111"/>
      <c r="F16" s="111"/>
      <c r="G16" s="111"/>
      <c r="H16" s="111"/>
    </row>
    <row r="17" spans="3:8" ht="12.75" customHeight="1">
      <c r="C17" s="111"/>
      <c r="D17" s="111"/>
      <c r="E17" s="111"/>
      <c r="F17" s="111"/>
      <c r="G17" s="111"/>
      <c r="H17" s="111"/>
    </row>
    <row r="18" spans="3:8" ht="12.75" customHeight="1">
      <c r="C18" s="111"/>
      <c r="D18" s="111"/>
      <c r="E18" s="111"/>
      <c r="F18" s="111"/>
      <c r="G18" s="111"/>
      <c r="H18" s="111"/>
    </row>
    <row r="19" spans="3:8" ht="12.75" customHeight="1">
      <c r="C19" s="111"/>
      <c r="D19" s="111"/>
      <c r="E19" s="111"/>
      <c r="F19" s="111"/>
      <c r="G19" s="111"/>
      <c r="H19" s="111"/>
    </row>
    <row r="20" spans="3:8" ht="12.75" customHeight="1">
      <c r="C20" s="111"/>
      <c r="D20" s="111"/>
      <c r="E20" s="111"/>
      <c r="F20" s="111"/>
      <c r="G20" s="111"/>
      <c r="H20" s="111"/>
    </row>
    <row r="21" spans="3:8" ht="12.75" customHeight="1">
      <c r="C21" s="111"/>
      <c r="D21" s="111"/>
      <c r="E21" s="111"/>
      <c r="F21" s="111"/>
      <c r="G21" s="111"/>
      <c r="H21" s="111"/>
    </row>
    <row r="22" spans="3:8" ht="12.75" customHeight="1">
      <c r="C22" s="111"/>
      <c r="D22" s="111"/>
      <c r="E22" s="111"/>
      <c r="F22" s="111"/>
      <c r="G22" s="111"/>
      <c r="H22" s="111"/>
    </row>
    <row r="23" spans="3:8" ht="12.75" customHeight="1">
      <c r="C23" s="111"/>
      <c r="D23" s="111"/>
      <c r="E23" s="111"/>
      <c r="F23" s="111"/>
      <c r="G23" s="111"/>
      <c r="H23" s="111"/>
    </row>
    <row r="24" spans="3:8" ht="12.75">
      <c r="C24" s="111"/>
      <c r="D24" s="111"/>
      <c r="E24" s="111"/>
      <c r="F24" s="111"/>
      <c r="G24" s="111"/>
      <c r="H24" s="111"/>
    </row>
    <row r="32" spans="3:8" ht="12.75">
      <c r="C32" t="s">
        <v>1</v>
      </c>
      <c r="H32" s="1" t="s">
        <v>2</v>
      </c>
    </row>
    <row r="34" spans="3:8" ht="12.75">
      <c r="C34" t="s">
        <v>3</v>
      </c>
      <c r="H34" s="2">
        <v>43253</v>
      </c>
    </row>
  </sheetData>
  <sheetProtection selectLockedCells="1" selectUnlockedCells="1"/>
  <mergeCells count="1">
    <mergeCell ref="C16:H24"/>
  </mergeCells>
  <printOptions/>
  <pageMargins left="0.75" right="0.75" top="1" bottom="1" header="0" footer="0"/>
  <pageSetup horizontalDpi="300" verticalDpi="300" orientation="portrait" paperSize="9"/>
  <headerFooter alignWithMargins="0">
    <oddHeader>&amp;LFederación Guipuzcoana de Tenis de Mesa
Gipuzkoako Mahai Tenis Federakuntza&amp;R&amp;"Arial,Cursiva"Pº de Anoeta, 5 - Oficina 42
Teléfono y Fax : 943-47 20 20
20014 DONOSTIA - SAN SEBASTIAN</oddHeader>
    <oddFooter>&amp;C&amp;8Nº Inscripción en el Registro de Asociaciones y Federaciones Vascas: 95 - C.i.f: G-20161428</oddFooter>
  </headerFooter>
  <legacyDrawing r:id="rId3"/>
  <oleObjects>
    <oleObject progId="" shapeId="831443244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B2:E21"/>
  <sheetViews>
    <sheetView zoomScalePageLayoutView="0" workbookViewId="0" topLeftCell="A1">
      <selection activeCell="F25" sqref="F25"/>
    </sheetView>
  </sheetViews>
  <sheetFormatPr defaultColWidth="11.421875" defaultRowHeight="12.75"/>
  <cols>
    <col min="1" max="1" width="10.00390625" style="0" customWidth="1"/>
    <col min="2" max="2" width="14.00390625" style="0" customWidth="1"/>
    <col min="3" max="3" width="17.421875" style="0" customWidth="1"/>
  </cols>
  <sheetData>
    <row r="2" spans="2:5" ht="12.75">
      <c r="B2" s="154" t="s">
        <v>115</v>
      </c>
      <c r="C2" s="154"/>
      <c r="D2" s="154"/>
      <c r="E2" s="153"/>
    </row>
    <row r="3" spans="2:4" ht="12.75">
      <c r="B3" s="154" t="s">
        <v>116</v>
      </c>
      <c r="C3" s="154"/>
      <c r="D3" s="154"/>
    </row>
    <row r="4" spans="2:4" ht="12.75">
      <c r="B4" s="36"/>
      <c r="C4" s="36"/>
      <c r="D4" s="36"/>
    </row>
    <row r="5" spans="2:4" ht="12.75">
      <c r="B5" s="156" t="s">
        <v>118</v>
      </c>
      <c r="C5" s="156" t="s">
        <v>119</v>
      </c>
      <c r="D5" s="156" t="s">
        <v>79</v>
      </c>
    </row>
    <row r="6" spans="2:4" ht="12.75">
      <c r="B6" s="36" t="s">
        <v>117</v>
      </c>
      <c r="C6" s="36" t="s">
        <v>9</v>
      </c>
      <c r="D6" s="36">
        <v>49</v>
      </c>
    </row>
    <row r="7" spans="2:4" ht="12.75">
      <c r="B7" s="36" t="s">
        <v>120</v>
      </c>
      <c r="C7" s="36" t="s">
        <v>14</v>
      </c>
      <c r="D7" s="36">
        <v>48</v>
      </c>
    </row>
    <row r="8" spans="2:4" ht="12.75">
      <c r="B8" s="36" t="s">
        <v>121</v>
      </c>
      <c r="C8" s="36" t="s">
        <v>19</v>
      </c>
      <c r="D8" s="36">
        <v>45</v>
      </c>
    </row>
    <row r="9" spans="2:4" ht="12.75">
      <c r="B9" s="36" t="s">
        <v>122</v>
      </c>
      <c r="C9" s="36" t="s">
        <v>24</v>
      </c>
      <c r="D9" s="36">
        <v>35</v>
      </c>
    </row>
    <row r="10" spans="2:4" ht="12.75">
      <c r="B10" s="36" t="s">
        <v>123</v>
      </c>
      <c r="C10" s="36" t="s">
        <v>29</v>
      </c>
      <c r="D10" s="36">
        <v>33</v>
      </c>
    </row>
    <row r="13" spans="2:4" ht="12.75">
      <c r="B13" s="154" t="s">
        <v>124</v>
      </c>
      <c r="C13" s="154"/>
      <c r="D13" s="155"/>
    </row>
    <row r="14" spans="2:3" ht="12.75">
      <c r="B14" s="157" t="s">
        <v>117</v>
      </c>
      <c r="C14" s="157" t="s">
        <v>23</v>
      </c>
    </row>
    <row r="15" spans="2:3" ht="12.75">
      <c r="B15" s="157" t="s">
        <v>120</v>
      </c>
      <c r="C15" s="157" t="s">
        <v>28</v>
      </c>
    </row>
    <row r="16" spans="2:3" ht="12.75">
      <c r="B16" s="157" t="s">
        <v>121</v>
      </c>
      <c r="C16" s="157" t="s">
        <v>8</v>
      </c>
    </row>
    <row r="18" spans="2:3" ht="12.75">
      <c r="B18" s="154" t="s">
        <v>125</v>
      </c>
      <c r="C18" s="154"/>
    </row>
    <row r="19" spans="2:3" ht="12.75">
      <c r="B19" s="157" t="s">
        <v>126</v>
      </c>
      <c r="C19" s="157" t="s">
        <v>15</v>
      </c>
    </row>
    <row r="20" spans="2:3" ht="12.75">
      <c r="B20" s="157" t="s">
        <v>120</v>
      </c>
      <c r="C20" s="157" t="s">
        <v>10</v>
      </c>
    </row>
    <row r="21" spans="2:3" ht="12.75">
      <c r="B21" s="157" t="s">
        <v>121</v>
      </c>
      <c r="C21" s="157" t="s">
        <v>20</v>
      </c>
    </row>
  </sheetData>
  <sheetProtection/>
  <mergeCells count="4">
    <mergeCell ref="B18:C18"/>
    <mergeCell ref="B2:D2"/>
    <mergeCell ref="B3:D3"/>
    <mergeCell ref="B13:C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K135"/>
  <sheetViews>
    <sheetView showGridLines="0" zoomScale="85" zoomScaleNormal="85" zoomScalePageLayoutView="0" workbookViewId="0" topLeftCell="A10">
      <selection activeCell="G35" sqref="G35"/>
    </sheetView>
  </sheetViews>
  <sheetFormatPr defaultColWidth="11.421875" defaultRowHeight="12.75"/>
  <cols>
    <col min="1" max="1" width="5.421875" style="0" customWidth="1"/>
    <col min="2" max="2" width="4.140625" style="0" customWidth="1"/>
    <col min="3" max="3" width="5.421875" style="0" customWidth="1"/>
    <col min="4" max="4" width="1.7109375" style="0" customWidth="1"/>
    <col min="5" max="5" width="6.421875" style="3" customWidth="1"/>
    <col min="6" max="6" width="26.57421875" style="4" customWidth="1"/>
    <col min="7" max="7" width="19.28125" style="3" customWidth="1"/>
    <col min="8" max="8" width="6.28125" style="0" customWidth="1"/>
  </cols>
  <sheetData>
    <row r="4" spans="3:9" ht="12.75">
      <c r="C4" s="112" t="str">
        <f>CAMPEONATO!C16</f>
        <v>Campeonato Euskadi Escolar</v>
      </c>
      <c r="D4" s="112"/>
      <c r="E4" s="112"/>
      <c r="F4" s="112"/>
      <c r="G4" s="112"/>
      <c r="H4" s="112"/>
      <c r="I4" s="112"/>
    </row>
    <row r="5" spans="3:9" ht="12.75">
      <c r="C5" s="112"/>
      <c r="D5" s="112"/>
      <c r="E5" s="112"/>
      <c r="F5" s="112"/>
      <c r="G5" s="112"/>
      <c r="H5" s="112"/>
      <c r="I5" s="112"/>
    </row>
    <row r="6" spans="3:9" ht="12.75">
      <c r="C6" s="112"/>
      <c r="D6" s="112"/>
      <c r="E6" s="112"/>
      <c r="F6" s="112"/>
      <c r="G6" s="112"/>
      <c r="H6" s="112"/>
      <c r="I6" s="112"/>
    </row>
    <row r="7" spans="3:9" ht="12.75">
      <c r="C7" s="112"/>
      <c r="D7" s="112"/>
      <c r="E7" s="112"/>
      <c r="F7" s="112"/>
      <c r="G7" s="112"/>
      <c r="H7" s="112"/>
      <c r="I7" s="112"/>
    </row>
    <row r="8" spans="3:9" ht="12.75">
      <c r="C8" s="112"/>
      <c r="D8" s="112"/>
      <c r="E8" s="112"/>
      <c r="F8" s="112"/>
      <c r="G8" s="112"/>
      <c r="H8" s="112"/>
      <c r="I8" s="112"/>
    </row>
    <row r="10" spans="5:7" ht="12.75">
      <c r="E10" s="113" t="s">
        <v>4</v>
      </c>
      <c r="F10" s="113"/>
      <c r="G10" s="113"/>
    </row>
    <row r="11" spans="5:7" ht="12.75">
      <c r="E11" s="113"/>
      <c r="F11" s="113"/>
      <c r="G11" s="113"/>
    </row>
    <row r="12" spans="5:7" ht="20.25">
      <c r="E12" s="5"/>
      <c r="F12" s="5"/>
      <c r="G12" s="5"/>
    </row>
    <row r="13" spans="5:7" ht="20.25">
      <c r="E13" s="5"/>
      <c r="F13" s="5"/>
      <c r="G13" s="5"/>
    </row>
    <row r="15" spans="5:7" ht="12.75">
      <c r="E15" s="6" t="s">
        <v>5</v>
      </c>
      <c r="F15" s="7" t="s">
        <v>6</v>
      </c>
      <c r="G15" s="8" t="s">
        <v>7</v>
      </c>
    </row>
    <row r="16" spans="5:7" ht="12.75">
      <c r="E16" s="9">
        <v>1</v>
      </c>
      <c r="F16" s="10" t="s">
        <v>8</v>
      </c>
      <c r="G16" s="11" t="s">
        <v>9</v>
      </c>
    </row>
    <row r="17" spans="5:7" ht="12.75">
      <c r="E17" s="9">
        <v>2</v>
      </c>
      <c r="F17" s="10" t="s">
        <v>10</v>
      </c>
      <c r="G17" s="11" t="s">
        <v>9</v>
      </c>
    </row>
    <row r="18" spans="5:7" ht="12.75">
      <c r="E18" s="9">
        <v>3</v>
      </c>
      <c r="F18" s="10" t="s">
        <v>11</v>
      </c>
      <c r="G18" s="11" t="s">
        <v>9</v>
      </c>
    </row>
    <row r="19" spans="5:7" ht="12.75">
      <c r="E19" s="9">
        <v>4</v>
      </c>
      <c r="F19" s="10" t="s">
        <v>12</v>
      </c>
      <c r="G19" s="11" t="s">
        <v>9</v>
      </c>
    </row>
    <row r="20" spans="5:7" ht="12.75">
      <c r="E20" s="9">
        <v>5</v>
      </c>
      <c r="F20" s="10" t="s">
        <v>13</v>
      </c>
      <c r="G20" s="11" t="s">
        <v>14</v>
      </c>
    </row>
    <row r="21" spans="5:11" ht="12.75">
      <c r="E21" s="9">
        <v>6</v>
      </c>
      <c r="F21" s="10" t="s">
        <v>15</v>
      </c>
      <c r="G21" s="11" t="s">
        <v>14</v>
      </c>
      <c r="K21" s="12"/>
    </row>
    <row r="22" spans="5:7" ht="12.75">
      <c r="E22" s="9">
        <v>7</v>
      </c>
      <c r="F22" s="10" t="s">
        <v>16</v>
      </c>
      <c r="G22" s="11" t="s">
        <v>14</v>
      </c>
    </row>
    <row r="23" spans="5:7" ht="12.75">
      <c r="E23" s="9">
        <v>8</v>
      </c>
      <c r="F23" s="10" t="s">
        <v>17</v>
      </c>
      <c r="G23" s="11" t="s">
        <v>14</v>
      </c>
    </row>
    <row r="24" spans="5:7" ht="12.75">
      <c r="E24" s="9">
        <v>9</v>
      </c>
      <c r="F24" s="10" t="s">
        <v>18</v>
      </c>
      <c r="G24" s="11" t="s">
        <v>19</v>
      </c>
    </row>
    <row r="25" spans="5:7" ht="12.75">
      <c r="E25" s="9">
        <v>10</v>
      </c>
      <c r="F25" s="10" t="s">
        <v>20</v>
      </c>
      <c r="G25" s="11" t="s">
        <v>19</v>
      </c>
    </row>
    <row r="26" spans="5:7" ht="12.75">
      <c r="E26" s="9">
        <v>11</v>
      </c>
      <c r="F26" s="10" t="s">
        <v>21</v>
      </c>
      <c r="G26" s="11" t="s">
        <v>19</v>
      </c>
    </row>
    <row r="27" spans="5:7" ht="12.75">
      <c r="E27" s="9">
        <v>12</v>
      </c>
      <c r="F27" s="10" t="s">
        <v>22</v>
      </c>
      <c r="G27" s="11" t="s">
        <v>19</v>
      </c>
    </row>
    <row r="28" spans="5:7" ht="12.75">
      <c r="E28" s="9">
        <v>13</v>
      </c>
      <c r="F28" s="10" t="s">
        <v>23</v>
      </c>
      <c r="G28" s="11" t="s">
        <v>24</v>
      </c>
    </row>
    <row r="29" spans="5:7" ht="12.75">
      <c r="E29" s="9">
        <v>14</v>
      </c>
      <c r="F29" s="10" t="s">
        <v>25</v>
      </c>
      <c r="G29" s="11" t="s">
        <v>24</v>
      </c>
    </row>
    <row r="30" spans="5:7" ht="12.75">
      <c r="E30" s="9">
        <v>15</v>
      </c>
      <c r="F30" s="10" t="s">
        <v>26</v>
      </c>
      <c r="G30" s="11" t="s">
        <v>24</v>
      </c>
    </row>
    <row r="31" spans="5:7" ht="12.75">
      <c r="E31" s="9">
        <v>16</v>
      </c>
      <c r="F31" s="10" t="s">
        <v>27</v>
      </c>
      <c r="G31" s="11" t="s">
        <v>24</v>
      </c>
    </row>
    <row r="32" spans="5:7" ht="12.75">
      <c r="E32" s="9">
        <v>17</v>
      </c>
      <c r="F32" s="10" t="s">
        <v>28</v>
      </c>
      <c r="G32" s="11" t="s">
        <v>29</v>
      </c>
    </row>
    <row r="33" spans="5:7" ht="12.75">
      <c r="E33" s="9">
        <v>18</v>
      </c>
      <c r="F33" s="10" t="s">
        <v>30</v>
      </c>
      <c r="G33" s="11" t="s">
        <v>29</v>
      </c>
    </row>
    <row r="34" spans="5:7" ht="12.75">
      <c r="E34" s="9">
        <v>19</v>
      </c>
      <c r="F34" s="10" t="s">
        <v>31</v>
      </c>
      <c r="G34" s="11" t="s">
        <v>29</v>
      </c>
    </row>
    <row r="35" spans="5:7" ht="12.75">
      <c r="E35" s="9">
        <v>20</v>
      </c>
      <c r="F35" s="10" t="s">
        <v>32</v>
      </c>
      <c r="G35" s="11" t="s">
        <v>29</v>
      </c>
    </row>
    <row r="36" spans="5:7" ht="12.75">
      <c r="E36" s="9">
        <v>21</v>
      </c>
      <c r="F36" s="10"/>
      <c r="G36" s="11"/>
    </row>
    <row r="37" spans="5:7" ht="12.75">
      <c r="E37" s="9">
        <v>22</v>
      </c>
      <c r="F37" s="10"/>
      <c r="G37" s="11"/>
    </row>
    <row r="38" spans="5:7" ht="12.75">
      <c r="E38" s="9">
        <v>23</v>
      </c>
      <c r="F38" s="10"/>
      <c r="G38" s="11"/>
    </row>
    <row r="39" spans="5:7" ht="12.75">
      <c r="E39" s="9">
        <v>24</v>
      </c>
      <c r="F39" s="10"/>
      <c r="G39" s="11"/>
    </row>
    <row r="40" spans="5:7" ht="12.75">
      <c r="E40" s="9">
        <v>25</v>
      </c>
      <c r="F40" s="10"/>
      <c r="G40" s="11"/>
    </row>
    <row r="41" spans="5:7" ht="12.75">
      <c r="E41" s="9">
        <v>26</v>
      </c>
      <c r="F41" s="10"/>
      <c r="G41" s="11"/>
    </row>
    <row r="42" spans="5:7" ht="12.75">
      <c r="E42" s="9">
        <v>27</v>
      </c>
      <c r="F42" s="10"/>
      <c r="G42" s="11"/>
    </row>
    <row r="43" spans="5:7" ht="12.75">
      <c r="E43" s="9">
        <v>28</v>
      </c>
      <c r="F43" s="10"/>
      <c r="G43" s="11"/>
    </row>
    <row r="44" spans="5:7" ht="12.75">
      <c r="E44" s="9">
        <v>29</v>
      </c>
      <c r="F44" s="10"/>
      <c r="G44" s="11"/>
    </row>
    <row r="45" spans="5:7" ht="12.75">
      <c r="E45" s="9">
        <v>30</v>
      </c>
      <c r="F45" s="10"/>
      <c r="G45" s="11"/>
    </row>
    <row r="46" spans="5:7" ht="12.75">
      <c r="E46" s="9">
        <v>31</v>
      </c>
      <c r="F46" s="10"/>
      <c r="G46" s="11"/>
    </row>
    <row r="47" spans="5:7" ht="12.75">
      <c r="E47" s="9">
        <v>32</v>
      </c>
      <c r="F47" s="10"/>
      <c r="G47" s="11"/>
    </row>
    <row r="48" spans="5:7" ht="12.75">
      <c r="E48" s="9">
        <v>33</v>
      </c>
      <c r="F48" s="10"/>
      <c r="G48" s="11"/>
    </row>
    <row r="49" spans="5:7" ht="12.75">
      <c r="E49" s="9">
        <v>34</v>
      </c>
      <c r="F49" s="10"/>
      <c r="G49" s="11"/>
    </row>
    <row r="50" spans="5:7" ht="12.75">
      <c r="E50" s="9">
        <v>35</v>
      </c>
      <c r="F50" s="10"/>
      <c r="G50" s="11"/>
    </row>
    <row r="51" spans="5:7" ht="12.75">
      <c r="E51" s="9">
        <v>36</v>
      </c>
      <c r="F51" s="10"/>
      <c r="G51" s="11"/>
    </row>
    <row r="52" spans="5:7" ht="12.75">
      <c r="E52" s="9">
        <v>37</v>
      </c>
      <c r="F52" s="10"/>
      <c r="G52" s="11"/>
    </row>
    <row r="53" spans="5:7" ht="12.75">
      <c r="E53" s="9">
        <v>38</v>
      </c>
      <c r="F53" s="10"/>
      <c r="G53" s="11"/>
    </row>
    <row r="54" spans="5:7" ht="12.75">
      <c r="E54" s="9">
        <v>39</v>
      </c>
      <c r="F54" s="10"/>
      <c r="G54" s="11"/>
    </row>
    <row r="55" spans="5:7" ht="12.75">
      <c r="E55" s="9">
        <v>40</v>
      </c>
      <c r="F55" s="10"/>
      <c r="G55" s="11"/>
    </row>
    <row r="56" spans="5:7" ht="12.75">
      <c r="E56" s="9">
        <v>41</v>
      </c>
      <c r="F56" s="10"/>
      <c r="G56" s="11"/>
    </row>
    <row r="57" spans="5:7" ht="12.75">
      <c r="E57" s="9">
        <v>42</v>
      </c>
      <c r="F57" s="10"/>
      <c r="G57" s="11"/>
    </row>
    <row r="58" spans="5:7" ht="12.75">
      <c r="E58" s="9">
        <v>43</v>
      </c>
      <c r="F58" s="10"/>
      <c r="G58" s="11"/>
    </row>
    <row r="59" spans="5:7" ht="12.75">
      <c r="E59" s="9">
        <v>44</v>
      </c>
      <c r="F59" s="10"/>
      <c r="G59" s="11"/>
    </row>
    <row r="60" spans="5:7" ht="12.75">
      <c r="E60" s="9">
        <v>45</v>
      </c>
      <c r="F60" s="10"/>
      <c r="G60" s="11"/>
    </row>
    <row r="61" spans="5:7" ht="12.75">
      <c r="E61" s="9">
        <v>46</v>
      </c>
      <c r="F61" s="10"/>
      <c r="G61" s="11"/>
    </row>
    <row r="62" spans="5:7" ht="12.75">
      <c r="E62" s="9">
        <v>47</v>
      </c>
      <c r="F62" s="10"/>
      <c r="G62" s="11"/>
    </row>
    <row r="63" spans="5:7" ht="12.75">
      <c r="E63" s="9">
        <v>48</v>
      </c>
      <c r="F63" s="10"/>
      <c r="G63" s="11"/>
    </row>
    <row r="64" spans="5:7" ht="12.75">
      <c r="E64" s="9">
        <v>49</v>
      </c>
      <c r="F64" s="10"/>
      <c r="G64" s="11"/>
    </row>
    <row r="65" spans="5:7" ht="12.75">
      <c r="E65" s="9">
        <v>50</v>
      </c>
      <c r="F65" s="10"/>
      <c r="G65" s="11"/>
    </row>
    <row r="66" spans="5:7" ht="12.75">
      <c r="E66" s="9">
        <v>51</v>
      </c>
      <c r="F66" s="10"/>
      <c r="G66" s="11"/>
    </row>
    <row r="67" spans="5:7" ht="12.75">
      <c r="E67" s="9">
        <v>52</v>
      </c>
      <c r="F67" s="10"/>
      <c r="G67" s="11"/>
    </row>
    <row r="68" spans="5:7" ht="12.75">
      <c r="E68" s="9">
        <v>53</v>
      </c>
      <c r="F68" s="10"/>
      <c r="G68" s="11"/>
    </row>
    <row r="69" spans="5:7" ht="12.75">
      <c r="E69" s="9">
        <v>54</v>
      </c>
      <c r="F69" s="10"/>
      <c r="G69" s="11"/>
    </row>
    <row r="70" spans="5:7" ht="12.75">
      <c r="E70" s="9">
        <v>55</v>
      </c>
      <c r="F70" s="10"/>
      <c r="G70" s="11"/>
    </row>
    <row r="71" spans="5:7" ht="12.75">
      <c r="E71" s="9">
        <v>56</v>
      </c>
      <c r="F71" s="10"/>
      <c r="G71" s="11"/>
    </row>
    <row r="72" spans="5:7" ht="12.75">
      <c r="E72" s="9">
        <v>57</v>
      </c>
      <c r="F72" s="10"/>
      <c r="G72" s="11"/>
    </row>
    <row r="73" spans="5:7" ht="12.75">
      <c r="E73" s="9">
        <v>58</v>
      </c>
      <c r="F73" s="10"/>
      <c r="G73" s="11"/>
    </row>
    <row r="74" spans="5:7" ht="12.75">
      <c r="E74" s="9">
        <v>59</v>
      </c>
      <c r="F74" s="10"/>
      <c r="G74" s="11"/>
    </row>
    <row r="75" spans="5:7" ht="12.75">
      <c r="E75" s="9">
        <v>60</v>
      </c>
      <c r="F75" s="10"/>
      <c r="G75" s="11"/>
    </row>
    <row r="76" spans="5:7" ht="12.75">
      <c r="E76" s="9">
        <v>61</v>
      </c>
      <c r="F76" s="10"/>
      <c r="G76" s="11"/>
    </row>
    <row r="77" spans="5:7" ht="12.75">
      <c r="E77" s="9">
        <v>62</v>
      </c>
      <c r="F77" s="10"/>
      <c r="G77" s="11"/>
    </row>
    <row r="78" spans="5:7" ht="12.75">
      <c r="E78" s="9">
        <v>63</v>
      </c>
      <c r="F78" s="10"/>
      <c r="G78" s="11"/>
    </row>
    <row r="79" spans="5:7" ht="12.75">
      <c r="E79" s="9">
        <v>64</v>
      </c>
      <c r="F79" s="10"/>
      <c r="G79" s="11"/>
    </row>
    <row r="80" spans="5:7" ht="12.75">
      <c r="E80" s="9">
        <v>65</v>
      </c>
      <c r="F80" s="10"/>
      <c r="G80" s="11"/>
    </row>
    <row r="81" spans="5:7" ht="12.75">
      <c r="E81" s="9">
        <v>66</v>
      </c>
      <c r="F81" s="10"/>
      <c r="G81" s="11"/>
    </row>
    <row r="82" spans="5:7" ht="12.75">
      <c r="E82" s="9">
        <v>67</v>
      </c>
      <c r="F82" s="10"/>
      <c r="G82" s="11"/>
    </row>
    <row r="83" spans="5:7" ht="12.75">
      <c r="E83" s="9">
        <v>68</v>
      </c>
      <c r="F83" s="10"/>
      <c r="G83" s="11"/>
    </row>
    <row r="84" spans="5:7" ht="12.75">
      <c r="E84" s="9">
        <v>69</v>
      </c>
      <c r="F84" s="10"/>
      <c r="G84" s="11"/>
    </row>
    <row r="85" spans="5:7" ht="12.75">
      <c r="E85" s="9">
        <v>70</v>
      </c>
      <c r="F85" s="10"/>
      <c r="G85" s="11"/>
    </row>
    <row r="86" spans="5:7" ht="12.75">
      <c r="E86" s="9">
        <v>71</v>
      </c>
      <c r="F86" s="10"/>
      <c r="G86" s="11"/>
    </row>
    <row r="87" spans="5:7" ht="12.75">
      <c r="E87" s="9">
        <v>72</v>
      </c>
      <c r="F87" s="10"/>
      <c r="G87" s="11"/>
    </row>
    <row r="88" spans="5:7" ht="12.75">
      <c r="E88" s="9">
        <v>73</v>
      </c>
      <c r="F88" s="10"/>
      <c r="G88" s="11"/>
    </row>
    <row r="89" spans="5:7" ht="12.75">
      <c r="E89" s="9">
        <v>74</v>
      </c>
      <c r="F89" s="10"/>
      <c r="G89" s="11"/>
    </row>
    <row r="90" spans="5:7" ht="12.75">
      <c r="E90" s="9">
        <v>75</v>
      </c>
      <c r="F90" s="10"/>
      <c r="G90" s="11"/>
    </row>
    <row r="91" spans="5:7" ht="12.75">
      <c r="E91" s="9">
        <v>76</v>
      </c>
      <c r="F91" s="10"/>
      <c r="G91" s="11"/>
    </row>
    <row r="92" spans="5:7" ht="12.75">
      <c r="E92" s="9">
        <v>77</v>
      </c>
      <c r="F92" s="10"/>
      <c r="G92" s="11"/>
    </row>
    <row r="93" spans="5:7" ht="12.75">
      <c r="E93" s="9">
        <v>78</v>
      </c>
      <c r="F93" s="10"/>
      <c r="G93" s="11"/>
    </row>
    <row r="94" spans="5:7" ht="12.75">
      <c r="E94" s="9">
        <v>79</v>
      </c>
      <c r="F94" s="10"/>
      <c r="G94" s="11"/>
    </row>
    <row r="95" spans="5:7" ht="12.75">
      <c r="E95" s="9">
        <v>80</v>
      </c>
      <c r="F95" s="10"/>
      <c r="G95" s="11"/>
    </row>
    <row r="96" spans="5:7" ht="12.75">
      <c r="E96" s="9">
        <v>81</v>
      </c>
      <c r="F96" s="10"/>
      <c r="G96" s="11"/>
    </row>
    <row r="97" spans="5:7" ht="12.75">
      <c r="E97" s="9">
        <v>82</v>
      </c>
      <c r="F97" s="10"/>
      <c r="G97" s="11"/>
    </row>
    <row r="98" spans="5:7" ht="12.75">
      <c r="E98" s="9">
        <v>83</v>
      </c>
      <c r="F98" s="10"/>
      <c r="G98" s="11"/>
    </row>
    <row r="99" spans="5:7" ht="12.75">
      <c r="E99" s="9">
        <v>84</v>
      </c>
      <c r="F99" s="10"/>
      <c r="G99" s="11"/>
    </row>
    <row r="100" spans="5:7" ht="12.75">
      <c r="E100" s="9">
        <v>85</v>
      </c>
      <c r="F100" s="10"/>
      <c r="G100" s="11"/>
    </row>
    <row r="101" spans="5:7" ht="12.75">
      <c r="E101" s="9">
        <v>86</v>
      </c>
      <c r="F101" s="10"/>
      <c r="G101" s="11"/>
    </row>
    <row r="102" spans="5:7" ht="12.75">
      <c r="E102" s="9">
        <v>87</v>
      </c>
      <c r="F102" s="10"/>
      <c r="G102" s="11"/>
    </row>
    <row r="103" spans="5:7" ht="12.75">
      <c r="E103" s="9">
        <v>88</v>
      </c>
      <c r="F103" s="10"/>
      <c r="G103" s="11"/>
    </row>
    <row r="104" spans="5:7" ht="12.75">
      <c r="E104" s="9">
        <v>89</v>
      </c>
      <c r="F104" s="10"/>
      <c r="G104" s="11"/>
    </row>
    <row r="105" spans="5:7" ht="12.75">
      <c r="E105" s="9">
        <v>90</v>
      </c>
      <c r="F105" s="10"/>
      <c r="G105" s="11"/>
    </row>
    <row r="106" spans="5:7" ht="12.75">
      <c r="E106" s="9">
        <v>91</v>
      </c>
      <c r="F106" s="10"/>
      <c r="G106" s="11"/>
    </row>
    <row r="107" spans="5:7" ht="12.75">
      <c r="E107" s="9">
        <v>92</v>
      </c>
      <c r="F107" s="10"/>
      <c r="G107" s="11"/>
    </row>
    <row r="108" spans="5:7" ht="12.75">
      <c r="E108" s="9">
        <v>93</v>
      </c>
      <c r="F108" s="10"/>
      <c r="G108" s="11"/>
    </row>
    <row r="109" spans="5:7" ht="12.75">
      <c r="E109" s="9">
        <v>94</v>
      </c>
      <c r="F109" s="10"/>
      <c r="G109" s="11"/>
    </row>
    <row r="110" spans="5:7" ht="12.75">
      <c r="E110" s="9">
        <v>95</v>
      </c>
      <c r="F110" s="10"/>
      <c r="G110" s="11"/>
    </row>
    <row r="111" spans="5:7" ht="12.75">
      <c r="E111" s="9">
        <v>96</v>
      </c>
      <c r="F111" s="10"/>
      <c r="G111" s="11"/>
    </row>
    <row r="112" spans="5:7" ht="12.75">
      <c r="E112" s="9">
        <v>97</v>
      </c>
      <c r="F112" s="10"/>
      <c r="G112" s="11"/>
    </row>
    <row r="113" spans="5:7" ht="12.75">
      <c r="E113" s="9">
        <v>98</v>
      </c>
      <c r="F113" s="10"/>
      <c r="G113" s="11"/>
    </row>
    <row r="114" spans="5:7" ht="12.75">
      <c r="E114" s="9">
        <v>99</v>
      </c>
      <c r="F114" s="10"/>
      <c r="G114" s="11"/>
    </row>
    <row r="115" spans="5:7" ht="12.75">
      <c r="E115" s="9">
        <v>100</v>
      </c>
      <c r="F115" s="10"/>
      <c r="G115" s="11"/>
    </row>
    <row r="116" spans="5:7" ht="12.75">
      <c r="E116" s="9">
        <v>101</v>
      </c>
      <c r="F116" s="10"/>
      <c r="G116" s="11"/>
    </row>
    <row r="117" spans="5:7" ht="12.75">
      <c r="E117" s="9">
        <v>102</v>
      </c>
      <c r="F117" s="10"/>
      <c r="G117" s="11"/>
    </row>
    <row r="118" spans="5:7" ht="12.75">
      <c r="E118" s="9">
        <v>103</v>
      </c>
      <c r="F118" s="10"/>
      <c r="G118" s="11"/>
    </row>
    <row r="119" spans="5:7" ht="12.75">
      <c r="E119" s="9">
        <v>104</v>
      </c>
      <c r="F119" s="10"/>
      <c r="G119" s="11"/>
    </row>
    <row r="120" spans="5:7" ht="12.75">
      <c r="E120" s="9">
        <v>105</v>
      </c>
      <c r="F120" s="10"/>
      <c r="G120" s="11"/>
    </row>
    <row r="121" spans="5:7" ht="12.75">
      <c r="E121" s="9">
        <v>106</v>
      </c>
      <c r="F121" s="10"/>
      <c r="G121" s="11"/>
    </row>
    <row r="122" spans="5:7" ht="12.75">
      <c r="E122" s="9">
        <v>107</v>
      </c>
      <c r="F122" s="10"/>
      <c r="G122" s="11"/>
    </row>
    <row r="123" spans="5:7" ht="12.75">
      <c r="E123" s="9">
        <v>108</v>
      </c>
      <c r="F123" s="10"/>
      <c r="G123" s="11"/>
    </row>
    <row r="124" spans="5:7" ht="12.75">
      <c r="E124" s="9">
        <v>109</v>
      </c>
      <c r="F124" s="10"/>
      <c r="G124" s="11"/>
    </row>
    <row r="125" spans="5:7" ht="12.75">
      <c r="E125" s="9">
        <v>110</v>
      </c>
      <c r="F125" s="10"/>
      <c r="G125" s="11"/>
    </row>
    <row r="126" spans="5:7" ht="12.75">
      <c r="E126" s="9">
        <v>111</v>
      </c>
      <c r="F126" s="10"/>
      <c r="G126" s="11"/>
    </row>
    <row r="127" spans="5:7" ht="12.75">
      <c r="E127" s="9">
        <v>112</v>
      </c>
      <c r="F127" s="10"/>
      <c r="G127" s="11"/>
    </row>
    <row r="128" spans="5:7" ht="12.75">
      <c r="E128" s="9">
        <v>113</v>
      </c>
      <c r="F128" s="10"/>
      <c r="G128" s="11"/>
    </row>
    <row r="129" spans="5:7" ht="12.75">
      <c r="E129" s="9">
        <v>114</v>
      </c>
      <c r="F129" s="10"/>
      <c r="G129" s="11"/>
    </row>
    <row r="130" spans="5:7" ht="12.75">
      <c r="E130" s="9">
        <v>115</v>
      </c>
      <c r="F130" s="10"/>
      <c r="G130" s="11"/>
    </row>
    <row r="131" spans="5:7" ht="12.75">
      <c r="E131" s="9">
        <v>116</v>
      </c>
      <c r="F131" s="10"/>
      <c r="G131" s="11"/>
    </row>
    <row r="132" spans="5:7" ht="12.75">
      <c r="E132" s="9">
        <v>117</v>
      </c>
      <c r="F132" s="10"/>
      <c r="G132" s="11"/>
    </row>
    <row r="133" spans="5:7" ht="12.75">
      <c r="E133" s="9">
        <v>118</v>
      </c>
      <c r="F133" s="10"/>
      <c r="G133" s="11"/>
    </row>
    <row r="134" spans="5:7" ht="12.75">
      <c r="E134" s="9">
        <v>119</v>
      </c>
      <c r="F134" s="10"/>
      <c r="G134" s="11"/>
    </row>
    <row r="135" spans="5:7" ht="12.75">
      <c r="E135" s="13">
        <v>120</v>
      </c>
      <c r="F135" s="14"/>
      <c r="G135" s="15"/>
    </row>
  </sheetData>
  <sheetProtection selectLockedCells="1" selectUnlockedCells="1"/>
  <mergeCells count="2">
    <mergeCell ref="C4:I8"/>
    <mergeCell ref="E10:G1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showGridLines="0" zoomScale="85" zoomScaleNormal="85" zoomScalePageLayoutView="0" workbookViewId="0" topLeftCell="A1">
      <selection activeCell="W5" sqref="W5"/>
    </sheetView>
  </sheetViews>
  <sheetFormatPr defaultColWidth="11.421875" defaultRowHeight="24.75" customHeight="1"/>
  <cols>
    <col min="1" max="1" width="3.7109375" style="16" customWidth="1"/>
    <col min="2" max="2" width="5.57421875" style="16" customWidth="1"/>
    <col min="3" max="14" width="8.7109375" style="16" customWidth="1"/>
    <col min="15" max="16384" width="11.421875" style="17" customWidth="1"/>
  </cols>
  <sheetData>
    <row r="1" spans="1:14" ht="24.75" customHeight="1">
      <c r="A1" s="18" t="s">
        <v>33</v>
      </c>
      <c r="B1" s="19" t="s">
        <v>34</v>
      </c>
      <c r="C1" s="20" t="s">
        <v>35</v>
      </c>
      <c r="D1" s="20" t="s">
        <v>36</v>
      </c>
      <c r="E1" s="20" t="s">
        <v>37</v>
      </c>
      <c r="F1" s="20" t="s">
        <v>38</v>
      </c>
      <c r="G1" s="20" t="s">
        <v>39</v>
      </c>
      <c r="H1" s="20" t="s">
        <v>40</v>
      </c>
      <c r="I1" s="20" t="s">
        <v>41</v>
      </c>
      <c r="J1" s="20" t="s">
        <v>42</v>
      </c>
      <c r="K1"/>
      <c r="L1"/>
      <c r="M1"/>
      <c r="N1"/>
    </row>
    <row r="2" spans="1:14" ht="24.75" customHeight="1">
      <c r="A2" s="21">
        <v>2</v>
      </c>
      <c r="B2" s="22">
        <v>0.4166666666666667</v>
      </c>
      <c r="C2" s="23" t="s">
        <v>43</v>
      </c>
      <c r="D2" s="23" t="s">
        <v>44</v>
      </c>
      <c r="E2" s="23" t="s">
        <v>45</v>
      </c>
      <c r="F2" s="23" t="s">
        <v>45</v>
      </c>
      <c r="G2" s="23" t="s">
        <v>46</v>
      </c>
      <c r="H2" s="23" t="s">
        <v>47</v>
      </c>
      <c r="I2" s="23" t="s">
        <v>48</v>
      </c>
      <c r="J2" s="23" t="s">
        <v>49</v>
      </c>
      <c r="K2"/>
      <c r="L2"/>
      <c r="M2"/>
      <c r="N2"/>
    </row>
    <row r="3" spans="1:14" ht="24.75" customHeight="1">
      <c r="A3" s="21">
        <v>2</v>
      </c>
      <c r="B3" s="22">
        <v>0.4305555555555556</v>
      </c>
      <c r="C3" s="23" t="s">
        <v>43</v>
      </c>
      <c r="D3" s="23" t="s">
        <v>44</v>
      </c>
      <c r="E3" s="23" t="s">
        <v>45</v>
      </c>
      <c r="F3" s="23" t="s">
        <v>45</v>
      </c>
      <c r="G3" s="23" t="s">
        <v>46</v>
      </c>
      <c r="H3" s="23" t="s">
        <v>50</v>
      </c>
      <c r="I3" s="23" t="s">
        <v>48</v>
      </c>
      <c r="J3" s="23" t="s">
        <v>51</v>
      </c>
      <c r="K3"/>
      <c r="L3"/>
      <c r="M3"/>
      <c r="N3"/>
    </row>
    <row r="4" spans="1:14" ht="24.75" customHeight="1">
      <c r="A4" s="21">
        <v>2</v>
      </c>
      <c r="B4" s="22">
        <v>0.4444444444444444</v>
      </c>
      <c r="C4" s="23" t="s">
        <v>43</v>
      </c>
      <c r="D4" s="23" t="s">
        <v>44</v>
      </c>
      <c r="E4" s="23" t="s">
        <v>45</v>
      </c>
      <c r="F4" s="23" t="s">
        <v>45</v>
      </c>
      <c r="G4" s="23" t="s">
        <v>46</v>
      </c>
      <c r="H4" s="23" t="s">
        <v>50</v>
      </c>
      <c r="I4" s="23" t="s">
        <v>48</v>
      </c>
      <c r="J4" s="23" t="s">
        <v>51</v>
      </c>
      <c r="K4"/>
      <c r="L4"/>
      <c r="M4"/>
      <c r="N4"/>
    </row>
    <row r="5" spans="1:14" ht="24.75" customHeight="1">
      <c r="A5" s="21">
        <v>2</v>
      </c>
      <c r="B5" s="22">
        <v>0.4583333333333333</v>
      </c>
      <c r="C5" s="23" t="s">
        <v>43</v>
      </c>
      <c r="D5" s="23" t="s">
        <v>44</v>
      </c>
      <c r="E5" s="23" t="s">
        <v>45</v>
      </c>
      <c r="F5" s="23" t="s">
        <v>45</v>
      </c>
      <c r="G5" s="23" t="s">
        <v>46</v>
      </c>
      <c r="H5" s="23" t="s">
        <v>50</v>
      </c>
      <c r="I5" s="23" t="s">
        <v>48</v>
      </c>
      <c r="J5" s="23" t="s">
        <v>51</v>
      </c>
      <c r="K5"/>
      <c r="L5"/>
      <c r="M5"/>
      <c r="N5"/>
    </row>
    <row r="6" spans="1:14" ht="24.75" customHeight="1">
      <c r="A6" s="21">
        <v>2</v>
      </c>
      <c r="B6" s="22">
        <v>0.4722222222222222</v>
      </c>
      <c r="C6" s="23" t="s">
        <v>43</v>
      </c>
      <c r="D6" s="23" t="s">
        <v>44</v>
      </c>
      <c r="E6" s="23" t="s">
        <v>45</v>
      </c>
      <c r="F6" s="23" t="s">
        <v>45</v>
      </c>
      <c r="G6" s="23" t="s">
        <v>46</v>
      </c>
      <c r="H6" s="23" t="s">
        <v>50</v>
      </c>
      <c r="I6" s="23" t="s">
        <v>48</v>
      </c>
      <c r="J6" s="23" t="s">
        <v>51</v>
      </c>
      <c r="K6"/>
      <c r="L6"/>
      <c r="M6"/>
      <c r="N6"/>
    </row>
    <row r="7" spans="1:14" ht="24.75" customHeight="1">
      <c r="A7" s="21">
        <v>2</v>
      </c>
      <c r="B7" s="22"/>
      <c r="C7" s="114" t="s">
        <v>52</v>
      </c>
      <c r="D7" s="114"/>
      <c r="E7" s="114"/>
      <c r="F7" s="114"/>
      <c r="G7" s="114"/>
      <c r="H7" s="114"/>
      <c r="I7" s="114"/>
      <c r="J7" s="114"/>
      <c r="K7"/>
      <c r="L7"/>
      <c r="M7"/>
      <c r="N7"/>
    </row>
    <row r="8" spans="1:14" ht="24.75" customHeight="1">
      <c r="A8" s="21">
        <v>2</v>
      </c>
      <c r="B8" s="22">
        <v>0.4861111111111111</v>
      </c>
      <c r="C8" s="23" t="s">
        <v>53</v>
      </c>
      <c r="D8" s="23" t="s">
        <v>54</v>
      </c>
      <c r="E8" s="23" t="s">
        <v>54</v>
      </c>
      <c r="F8" s="23" t="s">
        <v>54</v>
      </c>
      <c r="G8" s="23" t="s">
        <v>54</v>
      </c>
      <c r="H8" s="23" t="s">
        <v>54</v>
      </c>
      <c r="I8" s="23" t="s">
        <v>54</v>
      </c>
      <c r="J8" s="23" t="s">
        <v>55</v>
      </c>
      <c r="K8"/>
      <c r="L8"/>
      <c r="M8"/>
      <c r="N8"/>
    </row>
    <row r="9" spans="1:14" ht="24.75" customHeight="1">
      <c r="A9" s="21">
        <v>2</v>
      </c>
      <c r="B9" s="22">
        <v>0.5</v>
      </c>
      <c r="C9" s="23" t="s">
        <v>56</v>
      </c>
      <c r="D9" s="23" t="s">
        <v>56</v>
      </c>
      <c r="E9" s="23" t="s">
        <v>56</v>
      </c>
      <c r="F9" s="23" t="s">
        <v>56</v>
      </c>
      <c r="G9" s="23"/>
      <c r="H9" s="23"/>
      <c r="I9" s="23"/>
      <c r="J9" s="23" t="s">
        <v>57</v>
      </c>
      <c r="K9"/>
      <c r="L9"/>
      <c r="M9"/>
      <c r="N9"/>
    </row>
    <row r="10" spans="1:14" ht="24.75" customHeight="1">
      <c r="A10" s="21">
        <v>2</v>
      </c>
      <c r="B10" s="22">
        <v>0.5138888888888888</v>
      </c>
      <c r="C10" s="23" t="s">
        <v>58</v>
      </c>
      <c r="D10" s="23" t="s">
        <v>58</v>
      </c>
      <c r="E10" s="23" t="s">
        <v>58</v>
      </c>
      <c r="F10" s="23" t="s">
        <v>58</v>
      </c>
      <c r="G10" s="23"/>
      <c r="H10" s="23"/>
      <c r="I10" s="23"/>
      <c r="J10" s="23" t="s">
        <v>57</v>
      </c>
      <c r="K10"/>
      <c r="L10"/>
      <c r="M10"/>
      <c r="N10"/>
    </row>
    <row r="11" spans="1:14" ht="24.75" customHeight="1">
      <c r="A11" s="21">
        <v>2</v>
      </c>
      <c r="B11" s="22">
        <v>0.5277777777777778</v>
      </c>
      <c r="C11" s="23" t="s">
        <v>56</v>
      </c>
      <c r="D11" s="23" t="s">
        <v>56</v>
      </c>
      <c r="E11" s="23" t="s">
        <v>56</v>
      </c>
      <c r="F11" s="23" t="s">
        <v>56</v>
      </c>
      <c r="G11" s="23" t="s">
        <v>56</v>
      </c>
      <c r="H11" s="23" t="s">
        <v>56</v>
      </c>
      <c r="I11" s="23" t="s">
        <v>56</v>
      </c>
      <c r="J11" s="23" t="s">
        <v>57</v>
      </c>
      <c r="K11"/>
      <c r="L11"/>
      <c r="M11"/>
      <c r="N11"/>
    </row>
    <row r="12" spans="1:14" ht="24.75" customHeight="1">
      <c r="A12" s="21">
        <v>2</v>
      </c>
      <c r="B12" s="22">
        <v>0.5416666666666666</v>
      </c>
      <c r="C12" s="23" t="s">
        <v>59</v>
      </c>
      <c r="D12" s="23" t="s">
        <v>59</v>
      </c>
      <c r="E12" s="23" t="s">
        <v>56</v>
      </c>
      <c r="F12" s="23" t="s">
        <v>56</v>
      </c>
      <c r="G12" s="23" t="s">
        <v>56</v>
      </c>
      <c r="H12" s="23" t="s">
        <v>56</v>
      </c>
      <c r="I12" s="23" t="s">
        <v>56</v>
      </c>
      <c r="J12" s="23" t="s">
        <v>57</v>
      </c>
      <c r="K12"/>
      <c r="L12"/>
      <c r="M12"/>
      <c r="N12"/>
    </row>
    <row r="13" spans="1:14" ht="24.75" customHeight="1">
      <c r="A13" s="21">
        <v>2</v>
      </c>
      <c r="B13" s="22">
        <v>0.5555555555555556</v>
      </c>
      <c r="C13" s="23" t="s">
        <v>60</v>
      </c>
      <c r="D13" s="23" t="s">
        <v>61</v>
      </c>
      <c r="E13" s="23" t="s">
        <v>62</v>
      </c>
      <c r="F13" s="23" t="s">
        <v>63</v>
      </c>
      <c r="G13" s="23"/>
      <c r="H13" s="23"/>
      <c r="I13" s="23"/>
      <c r="J13" s="23" t="s">
        <v>57</v>
      </c>
      <c r="K13"/>
      <c r="L13"/>
      <c r="M13"/>
      <c r="N13"/>
    </row>
    <row r="14" spans="1:14" ht="24.75" customHeight="1">
      <c r="A14" s="21">
        <v>2</v>
      </c>
      <c r="B14" s="22">
        <v>0.5694444444444444</v>
      </c>
      <c r="C14" s="114" t="s">
        <v>64</v>
      </c>
      <c r="D14" s="114"/>
      <c r="E14" s="114"/>
      <c r="F14" s="114"/>
      <c r="G14" s="114"/>
      <c r="H14" s="114"/>
      <c r="I14" s="114"/>
      <c r="J14" s="114"/>
      <c r="K14"/>
      <c r="L14"/>
      <c r="M14"/>
      <c r="N14"/>
    </row>
    <row r="15" spans="1:14" ht="24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</row>
    <row r="16" spans="1:14" ht="24.7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</row>
    <row r="17" spans="1:14" ht="24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</row>
    <row r="18" spans="1:14" ht="24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</row>
    <row r="19" spans="1:14" ht="24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</row>
    <row r="20" spans="1:14" ht="24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</row>
    <row r="22" ht="24.75" customHeight="1">
      <c r="B22" s="24" t="s">
        <v>65</v>
      </c>
    </row>
  </sheetData>
  <sheetProtection selectLockedCells="1" selectUnlockedCells="1"/>
  <mergeCells count="2">
    <mergeCell ref="C7:J7"/>
    <mergeCell ref="C14:J14"/>
  </mergeCells>
  <printOptions horizontalCentered="1" verticalCentered="1"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4:M49"/>
  <sheetViews>
    <sheetView showGridLines="0" zoomScale="75" zoomScaleNormal="75" zoomScalePageLayoutView="0" workbookViewId="0" topLeftCell="A11">
      <selection activeCell="Q37" sqref="Q37"/>
    </sheetView>
  </sheetViews>
  <sheetFormatPr defaultColWidth="11.421875" defaultRowHeight="12.75"/>
  <cols>
    <col min="1" max="1" width="3.57421875" style="0" customWidth="1"/>
    <col min="2" max="2" width="12.8515625" style="0" customWidth="1"/>
    <col min="3" max="3" width="3.421875" style="0" customWidth="1"/>
    <col min="4" max="4" width="25.7109375" style="0" customWidth="1"/>
    <col min="5" max="9" width="4.7109375" style="0" customWidth="1"/>
    <col min="10" max="10" width="9.421875" style="0" customWidth="1"/>
    <col min="11" max="11" width="7.57421875" style="0" customWidth="1"/>
    <col min="12" max="12" width="7.7109375" style="0" customWidth="1"/>
    <col min="13" max="13" width="16.00390625" style="0" customWidth="1"/>
    <col min="14" max="14" width="8.28125" style="0" customWidth="1"/>
  </cols>
  <sheetData>
    <row r="2" ht="11.25" customHeight="1"/>
    <row r="3" ht="12.75" hidden="1"/>
    <row r="4" spans="3:13" ht="12.75">
      <c r="C4" s="115" t="str">
        <f>CAMPEONATO!C16</f>
        <v>Campeonato Euskadi Escolar</v>
      </c>
      <c r="D4" s="115"/>
      <c r="E4" s="115"/>
      <c r="F4" s="115"/>
      <c r="G4" s="115"/>
      <c r="H4" s="115"/>
      <c r="I4" s="115"/>
      <c r="J4" s="115"/>
      <c r="K4" s="115"/>
      <c r="L4" s="115"/>
      <c r="M4" s="115"/>
    </row>
    <row r="5" spans="3:13" ht="12.75"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</row>
    <row r="6" spans="3:13" ht="12.75"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</row>
    <row r="7" spans="3:13" ht="87.75" customHeight="1"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</row>
    <row r="8" spans="3:13" ht="27" customHeight="1">
      <c r="C8" s="116" t="s">
        <v>66</v>
      </c>
      <c r="D8" s="116"/>
      <c r="E8" s="117" t="str">
        <f>CAMPEONATO!C34</f>
        <v>C.T Sonia Echezarreta</v>
      </c>
      <c r="F8" s="117"/>
      <c r="G8" s="117"/>
      <c r="H8" s="117"/>
      <c r="I8" s="117"/>
      <c r="J8" s="117"/>
      <c r="K8" s="117"/>
      <c r="L8" s="25" t="s">
        <v>67</v>
      </c>
      <c r="M8" s="26">
        <f>CAMPEONATO!H34</f>
        <v>43253</v>
      </c>
    </row>
    <row r="9" spans="3:13" ht="27" customHeight="1">
      <c r="C9" s="116" t="s">
        <v>68</v>
      </c>
      <c r="D9" s="116"/>
      <c r="E9" s="118">
        <v>1</v>
      </c>
      <c r="F9" s="118"/>
      <c r="G9" s="119" t="s">
        <v>69</v>
      </c>
      <c r="H9" s="119"/>
      <c r="I9" s="119"/>
      <c r="J9" s="27" t="s">
        <v>70</v>
      </c>
      <c r="K9" s="28" t="s">
        <v>71</v>
      </c>
      <c r="L9" s="120">
        <v>0.4166666666666667</v>
      </c>
      <c r="M9" s="120"/>
    </row>
    <row r="10" spans="3:13" ht="27" customHeight="1">
      <c r="C10" s="121" t="s">
        <v>72</v>
      </c>
      <c r="D10" s="121"/>
      <c r="E10" s="121"/>
      <c r="F10" s="121"/>
      <c r="G10" s="122" t="s">
        <v>73</v>
      </c>
      <c r="H10" s="122"/>
      <c r="I10" s="122"/>
      <c r="J10" s="123" t="s">
        <v>7</v>
      </c>
      <c r="K10" s="123"/>
      <c r="L10" s="124" t="s">
        <v>74</v>
      </c>
      <c r="M10" s="124"/>
    </row>
    <row r="11" spans="3:13" ht="12.75">
      <c r="C11" s="29">
        <v>6</v>
      </c>
      <c r="D11" s="125" t="str">
        <f>IF(C11="","",VLOOKUP(C11,DORSAL!E16:G137,2,FALSE))</f>
        <v>MIKEL HERAS</v>
      </c>
      <c r="E11" s="125"/>
      <c r="F11" s="125"/>
      <c r="G11" s="126"/>
      <c r="H11" s="126"/>
      <c r="I11" s="126"/>
      <c r="J11" s="127" t="str">
        <f>IF(C11="","",VLOOKUP(C11,DORSAL!E16:G137,3,FALSE))</f>
        <v>BIZKAIA A</v>
      </c>
      <c r="K11" s="127"/>
      <c r="L11" s="127"/>
      <c r="M11" s="127"/>
    </row>
    <row r="12" spans="3:13" ht="12.75">
      <c r="C12" s="29">
        <v>3</v>
      </c>
      <c r="D12" s="125" t="str">
        <f>IF(C12="","",VLOOKUP(C12,DORSAL!E16:G138,2,FALSE))</f>
        <v>OIER ARIZTI</v>
      </c>
      <c r="E12" s="125"/>
      <c r="F12" s="125"/>
      <c r="G12" s="128"/>
      <c r="H12" s="128"/>
      <c r="I12" s="128"/>
      <c r="J12" s="127" t="str">
        <f>IF(C12="","",VLOOKUP(C12,DORSAL!E16:G137,3,FALSE))</f>
        <v>ARABA</v>
      </c>
      <c r="K12" s="127"/>
      <c r="L12" s="127"/>
      <c r="M12" s="127"/>
    </row>
    <row r="13" spans="3:13" ht="12.75">
      <c r="C13" s="29">
        <v>19</v>
      </c>
      <c r="D13" s="125" t="str">
        <f>IF(C13="","",VLOOKUP(C13,DORSAL!E16:G139,2,FALSE))</f>
        <v>HUGO SANZ</v>
      </c>
      <c r="E13" s="125"/>
      <c r="F13" s="125"/>
      <c r="G13" s="128"/>
      <c r="H13" s="128"/>
      <c r="I13" s="128"/>
      <c r="J13" s="127" t="str">
        <f>IF(C13="","",VLOOKUP(C13,DORSAL!E16:G137,3,FALSE))</f>
        <v>GIPUZKOA B</v>
      </c>
      <c r="K13" s="127"/>
      <c r="L13" s="127"/>
      <c r="M13" s="127"/>
    </row>
    <row r="14" spans="3:13" ht="12.75">
      <c r="C14" s="31">
        <v>15</v>
      </c>
      <c r="D14" s="129" t="str">
        <f>IF(C14="","",VLOOKUP(C14,DORSAL!E16:G140,2,FALSE))</f>
        <v>DIEGO VERA</v>
      </c>
      <c r="E14" s="129"/>
      <c r="F14" s="129"/>
      <c r="G14" s="130"/>
      <c r="H14" s="130"/>
      <c r="I14" s="130"/>
      <c r="J14" s="131" t="str">
        <f>IF(C14="","",VLOOKUP(C14,DORSAL!E16:G137,3,FALSE))</f>
        <v>GIPUZKOA A</v>
      </c>
      <c r="K14" s="131"/>
      <c r="L14" s="131"/>
      <c r="M14" s="131"/>
    </row>
    <row r="15" spans="3:13" ht="14.25" customHeight="1">
      <c r="C15" s="32">
        <v>11</v>
      </c>
      <c r="D15" s="132" t="str">
        <f>IF(C15="","",VLOOKUP(C15,DORSAL!E16:G141,2,FALSE))</f>
        <v>MARIO RAMOS</v>
      </c>
      <c r="E15" s="132"/>
      <c r="F15" s="132"/>
      <c r="G15" s="133"/>
      <c r="H15" s="133"/>
      <c r="I15" s="133"/>
      <c r="J15" s="134" t="str">
        <f>IF(C15="","",VLOOKUP(C15,DORSAL!E16:G137,3,FALSE))</f>
        <v>BIZKAIA B</v>
      </c>
      <c r="K15" s="134"/>
      <c r="L15" s="134"/>
      <c r="M15" s="134"/>
    </row>
    <row r="16" spans="3:13" ht="6" customHeight="1">
      <c r="C16" s="33"/>
      <c r="D16" s="34"/>
      <c r="E16" s="34"/>
      <c r="F16" s="34"/>
      <c r="G16" s="34"/>
      <c r="H16" s="34"/>
      <c r="I16" s="34"/>
      <c r="J16" s="34"/>
      <c r="K16" s="35"/>
      <c r="L16" s="33"/>
      <c r="M16" s="33"/>
    </row>
    <row r="17" ht="6" customHeight="1">
      <c r="C17" s="36"/>
    </row>
    <row r="18" ht="6.75" customHeight="1">
      <c r="C18" s="36"/>
    </row>
    <row r="19" spans="2:13" ht="27" customHeight="1">
      <c r="B19" s="16" t="s">
        <v>75</v>
      </c>
      <c r="C19" s="37"/>
      <c r="D19" s="38" t="s">
        <v>72</v>
      </c>
      <c r="E19" s="39"/>
      <c r="F19" s="39"/>
      <c r="G19" s="39"/>
      <c r="H19" s="39"/>
      <c r="I19" s="39"/>
      <c r="J19" s="40" t="s">
        <v>76</v>
      </c>
      <c r="K19" s="135" t="s">
        <v>77</v>
      </c>
      <c r="L19" s="135"/>
      <c r="M19" s="135"/>
    </row>
    <row r="20" spans="2:13" ht="19.5" customHeight="1">
      <c r="B20" s="136" t="str">
        <f>D12</f>
        <v>OIER ARIZTI</v>
      </c>
      <c r="C20" s="31">
        <v>5</v>
      </c>
      <c r="D20" s="41" t="str">
        <f>D15</f>
        <v>MARIO RAMOS</v>
      </c>
      <c r="E20" s="30">
        <v>1</v>
      </c>
      <c r="F20" s="30">
        <v>4</v>
      </c>
      <c r="G20" s="30">
        <v>4</v>
      </c>
      <c r="H20" s="30"/>
      <c r="I20" s="30"/>
      <c r="J20" s="42">
        <f>IF(E20&gt;E21,1,0)+AND(F20&gt;F21)+AND(G20&gt;G21)+AND(H20&gt;H21)+AND(I20&gt;I21)</f>
        <v>0</v>
      </c>
      <c r="K20" s="131" t="str">
        <f>IF(J20&gt;J21,D15,"-")</f>
        <v>-</v>
      </c>
      <c r="L20" s="131"/>
      <c r="M20" s="131"/>
    </row>
    <row r="21" spans="2:13" ht="19.5" customHeight="1">
      <c r="B21" s="136"/>
      <c r="C21" s="43">
        <v>1</v>
      </c>
      <c r="D21" s="44" t="str">
        <f>D11</f>
        <v>MIKEL HERAS</v>
      </c>
      <c r="E21" s="45">
        <f>IF(E20="","",IF(E20&lt;=9,11,"."))</f>
        <v>11</v>
      </c>
      <c r="F21" s="45">
        <f>IF(F20="","",IF(F20&lt;=9,11,"."))</f>
        <v>11</v>
      </c>
      <c r="G21" s="45">
        <f>IF(G20="","",IF(G20&lt;=9,11,"."))</f>
        <v>11</v>
      </c>
      <c r="H21" s="45">
        <f>IF(H20="","",IF(H20&lt;=9,11,"."))</f>
      </c>
      <c r="I21" s="45">
        <f>IF(I20="","",IF(I20&lt;=9,11,"."))</f>
      </c>
      <c r="J21" s="46">
        <f>IF(E21&gt;E20,1,0)+AND(F21&gt;F20)+AND(G21&gt;G20)+AND(H21&gt;H20)+AND(I21&gt;I20)</f>
        <v>3</v>
      </c>
      <c r="K21" s="137" t="str">
        <f>IF(J21&gt;J20,D11,"-")</f>
        <v>MIKEL HERAS</v>
      </c>
      <c r="L21" s="137"/>
      <c r="M21" s="137"/>
    </row>
    <row r="22" spans="2:13" ht="19.5" customHeight="1">
      <c r="B22" s="138" t="str">
        <f>D13</f>
        <v>HUGO SANZ</v>
      </c>
      <c r="C22" s="31">
        <v>4</v>
      </c>
      <c r="D22" s="47" t="str">
        <f>D14</f>
        <v>DIEGO VERA</v>
      </c>
      <c r="E22" s="48">
        <v>2</v>
      </c>
      <c r="F22" s="48">
        <v>13</v>
      </c>
      <c r="G22" s="48">
        <v>2</v>
      </c>
      <c r="H22" s="48"/>
      <c r="I22" s="48"/>
      <c r="J22" s="49">
        <f>IF(E22&gt;E23,1,0)+AND(F22&gt;F23)+AND(G22&gt;G23)+AND(H22&gt;H23)+AND(I22&gt;I23)</f>
        <v>0</v>
      </c>
      <c r="K22" s="139" t="str">
        <f>IF(J22&gt;J23,D14,"-")</f>
        <v>-</v>
      </c>
      <c r="L22" s="139"/>
      <c r="M22" s="139"/>
    </row>
    <row r="23" spans="2:13" ht="19.5" customHeight="1">
      <c r="B23" s="138"/>
      <c r="C23" s="43">
        <v>2</v>
      </c>
      <c r="D23" s="50" t="str">
        <f>D12</f>
        <v>OIER ARIZTI</v>
      </c>
      <c r="E23" s="51">
        <f>IF(E22="","",IF(E22&lt;=9,11,"."))</f>
        <v>11</v>
      </c>
      <c r="F23" s="51">
        <v>15</v>
      </c>
      <c r="G23" s="51">
        <f>IF(G22="","",IF(G22&lt;=9,11,"."))</f>
        <v>11</v>
      </c>
      <c r="H23" s="51">
        <f>IF(H22="","",IF(H22&lt;=9,11,"."))</f>
      </c>
      <c r="I23" s="51">
        <f>IF(I22="","",IF(I22&lt;=9,11,"."))</f>
      </c>
      <c r="J23" s="52">
        <f>IF(E23&gt;E22,1,0)+AND(F23&gt;F22)+AND(G23&gt;G22)+AND(H23&gt;H22)+AND(I23&gt;I22)</f>
        <v>3</v>
      </c>
      <c r="K23" s="140" t="str">
        <f>IF(J23&gt;J22,D12,"-")</f>
        <v>OIER ARIZTI</v>
      </c>
      <c r="L23" s="140"/>
      <c r="M23" s="140"/>
    </row>
    <row r="24" spans="2:13" ht="19.5" customHeight="1">
      <c r="B24" s="138" t="str">
        <f>D14</f>
        <v>DIEGO VERA</v>
      </c>
      <c r="C24" s="31">
        <v>5</v>
      </c>
      <c r="D24" s="47" t="str">
        <f>D15</f>
        <v>MARIO RAMOS</v>
      </c>
      <c r="E24" s="48">
        <v>14</v>
      </c>
      <c r="F24" s="48">
        <v>11</v>
      </c>
      <c r="G24" s="48">
        <v>12</v>
      </c>
      <c r="H24" s="48"/>
      <c r="I24" s="48"/>
      <c r="J24" s="49">
        <f>IF(E24&gt;E25,1,0)+AND(F24&gt;F25)+AND(G24&gt;G25)+AND(H24&gt;H25)+AND(I24&gt;I25)</f>
        <v>3</v>
      </c>
      <c r="K24" s="139" t="str">
        <f>IF(J24&gt;J25,D15,"-")</f>
        <v>MARIO RAMOS</v>
      </c>
      <c r="L24" s="139"/>
      <c r="M24" s="139"/>
    </row>
    <row r="25" spans="2:13" ht="19.5" customHeight="1">
      <c r="B25" s="138"/>
      <c r="C25" s="43">
        <v>3</v>
      </c>
      <c r="D25" s="50" t="str">
        <f>D13</f>
        <v>HUGO SANZ</v>
      </c>
      <c r="E25" s="51">
        <v>12</v>
      </c>
      <c r="F25" s="51">
        <v>8</v>
      </c>
      <c r="G25" s="51">
        <v>10</v>
      </c>
      <c r="H25" s="51">
        <f>IF(H24="","",IF(H24&lt;=9,11,"."))</f>
      </c>
      <c r="I25" s="51">
        <f>IF(I24="","",IF(I24&lt;=9,11,"."))</f>
      </c>
      <c r="J25" s="52">
        <f>IF(E25&gt;E24,1,0)+AND(F25&gt;F24)+AND(G25&gt;G24)+AND(H25&gt;H24)+AND(I25&gt;I24)</f>
        <v>0</v>
      </c>
      <c r="K25" s="140" t="str">
        <f>IF(J25&gt;J24,D13,"-")</f>
        <v>-</v>
      </c>
      <c r="L25" s="140"/>
      <c r="M25" s="140"/>
    </row>
    <row r="26" spans="2:13" ht="19.5" customHeight="1">
      <c r="B26" s="138" t="str">
        <f>D15</f>
        <v>MARIO RAMOS</v>
      </c>
      <c r="C26" s="31">
        <v>4</v>
      </c>
      <c r="D26" s="47" t="str">
        <f>D14</f>
        <v>DIEGO VERA</v>
      </c>
      <c r="E26" s="48">
        <v>5</v>
      </c>
      <c r="F26" s="48">
        <v>5</v>
      </c>
      <c r="G26" s="48">
        <v>7</v>
      </c>
      <c r="H26" s="48"/>
      <c r="I26" s="48"/>
      <c r="J26" s="49">
        <f>IF(E26&gt;E27,1,0)+AND(F26&gt;F27)+AND(G26&gt;G27)+AND(H26&gt;H27)+AND(I26&gt;I27)</f>
        <v>0</v>
      </c>
      <c r="K26" s="139" t="str">
        <f>IF(J26&gt;J27,D14,"-")</f>
        <v>-</v>
      </c>
      <c r="L26" s="139"/>
      <c r="M26" s="139"/>
    </row>
    <row r="27" spans="2:13" ht="19.5" customHeight="1">
      <c r="B27" s="138"/>
      <c r="C27" s="43">
        <v>1</v>
      </c>
      <c r="D27" s="50" t="str">
        <f>D11</f>
        <v>MIKEL HERAS</v>
      </c>
      <c r="E27" s="51">
        <f>IF(E26="","",IF(E26&lt;=9,11,"."))</f>
        <v>11</v>
      </c>
      <c r="F27" s="51">
        <f>IF(F26="","",IF(F26&lt;=9,11,"."))</f>
        <v>11</v>
      </c>
      <c r="G27" s="51">
        <f>IF(G26="","",IF(G26&lt;=9,11,"."))</f>
        <v>11</v>
      </c>
      <c r="H27" s="51">
        <f>IF(H26="","",IF(H26&lt;=9,11,"."))</f>
      </c>
      <c r="I27" s="51">
        <f>IF(I26="","",IF(I26&lt;=9,11,"."))</f>
      </c>
      <c r="J27" s="52">
        <f>IF(E27&gt;E26,1,0)+AND(F27&gt;F26)+AND(G27&gt;G26)+AND(H27&gt;H26)+AND(I27&gt;I26)</f>
        <v>3</v>
      </c>
      <c r="K27" s="140" t="str">
        <f>IF(J27&gt;J26,D11,"-")</f>
        <v>MIKEL HERAS</v>
      </c>
      <c r="L27" s="140"/>
      <c r="M27" s="140"/>
    </row>
    <row r="28" spans="2:13" ht="19.5" customHeight="1">
      <c r="B28" s="138" t="str">
        <f>D11</f>
        <v>MIKEL HERAS</v>
      </c>
      <c r="C28" s="31">
        <v>3</v>
      </c>
      <c r="D28" s="47" t="str">
        <f>D13</f>
        <v>HUGO SANZ</v>
      </c>
      <c r="E28" s="48">
        <v>7</v>
      </c>
      <c r="F28" s="48">
        <v>4</v>
      </c>
      <c r="G28" s="48">
        <v>7</v>
      </c>
      <c r="H28" s="48"/>
      <c r="I28" s="48"/>
      <c r="J28" s="49">
        <f>IF(E28&gt;E29,1,0)+AND(F28&gt;F29)+AND(G28&gt;G29)+AND(H28&gt;H29)+AND(I28&gt;I29)</f>
        <v>0</v>
      </c>
      <c r="K28" s="139" t="str">
        <f>IF(J28&gt;J29,D13,"-")</f>
        <v>-</v>
      </c>
      <c r="L28" s="139"/>
      <c r="M28" s="139"/>
    </row>
    <row r="29" spans="2:13" ht="19.5" customHeight="1">
      <c r="B29" s="138"/>
      <c r="C29" s="43">
        <v>2</v>
      </c>
      <c r="D29" s="50" t="str">
        <f>D12</f>
        <v>OIER ARIZTI</v>
      </c>
      <c r="E29" s="51">
        <f>IF(E28="","",IF(E28&lt;=9,11,"."))</f>
        <v>11</v>
      </c>
      <c r="F29" s="51">
        <f>IF(F28="","",IF(F28&lt;=9,11,"."))</f>
        <v>11</v>
      </c>
      <c r="G29" s="51">
        <f>IF(G28="","",IF(G28&lt;=9,11,"."))</f>
        <v>11</v>
      </c>
      <c r="H29" s="51">
        <f>IF(H28="","",IF(H28&lt;=9,11,"."))</f>
      </c>
      <c r="I29" s="51">
        <f>IF(I28="","",IF(I28&lt;=9,11,"."))</f>
      </c>
      <c r="J29" s="52">
        <f>IF(E29&gt;E28,1,0)+AND(F29&gt;F28)+AND(G29&gt;G28)+AND(H29&gt;H28)+AND(I29&gt;I28)</f>
        <v>3</v>
      </c>
      <c r="K29" s="140" t="str">
        <f>IF(J29&gt;J28,D12,"-")</f>
        <v>OIER ARIZTI</v>
      </c>
      <c r="L29" s="140"/>
      <c r="M29" s="140"/>
    </row>
    <row r="30" spans="2:13" ht="19.5" customHeight="1">
      <c r="B30" s="138" t="str">
        <f>D12</f>
        <v>OIER ARIZTI</v>
      </c>
      <c r="C30" s="53">
        <v>4</v>
      </c>
      <c r="D30" s="54" t="str">
        <f>D14</f>
        <v>DIEGO VERA</v>
      </c>
      <c r="E30" s="48">
        <v>4</v>
      </c>
      <c r="F30" s="48">
        <v>3</v>
      </c>
      <c r="G30" s="48">
        <v>5</v>
      </c>
      <c r="H30" s="48"/>
      <c r="I30" s="48"/>
      <c r="J30" s="49">
        <f>IF(E30&gt;E31,1,0)+AND(F30&gt;F31)+AND(G30&gt;G31)+AND(H30&gt;H31)+AND(I30&gt;I31)</f>
        <v>0</v>
      </c>
      <c r="K30" s="139" t="str">
        <f>IF(J30&gt;J31,D14,"-")</f>
        <v>-</v>
      </c>
      <c r="L30" s="139"/>
      <c r="M30" s="139"/>
    </row>
    <row r="31" spans="2:13" ht="19.5" customHeight="1">
      <c r="B31" s="138"/>
      <c r="C31" s="53">
        <v>5</v>
      </c>
      <c r="D31" s="54" t="str">
        <f>D15</f>
        <v>MARIO RAMOS</v>
      </c>
      <c r="E31" s="55">
        <f>IF(E30="","",IF(E30&lt;=9,11,"."))</f>
        <v>11</v>
      </c>
      <c r="F31" s="55">
        <f>IF(F30="","",IF(F30&lt;=9,11,"."))</f>
        <v>11</v>
      </c>
      <c r="G31" s="55">
        <f>IF(G30="","",IF(G30&lt;=9,11,"."))</f>
        <v>11</v>
      </c>
      <c r="H31" s="55">
        <f>IF(H30="","",IF(H30&lt;=9,11,"."))</f>
      </c>
      <c r="I31" s="55">
        <f>IF(I30="","",IF(I30&lt;=9,11,"."))</f>
      </c>
      <c r="J31" s="56">
        <f>IF(E31&gt;E30,1,0)+AND(F31&gt;F30)+AND(G31&gt;G30)+AND(H31&gt;H30)+AND(I31&gt;I30)</f>
        <v>3</v>
      </c>
      <c r="K31" s="141" t="str">
        <f>IF(J31&gt;J30,D15,"-")</f>
        <v>MARIO RAMOS</v>
      </c>
      <c r="L31" s="141"/>
      <c r="M31" s="141"/>
    </row>
    <row r="32" spans="2:13" ht="19.5" customHeight="1">
      <c r="B32" s="138" t="str">
        <f>D14</f>
        <v>DIEGO VERA</v>
      </c>
      <c r="C32" s="31">
        <v>3</v>
      </c>
      <c r="D32" s="57" t="str">
        <f>D13</f>
        <v>HUGO SANZ</v>
      </c>
      <c r="E32" s="30">
        <v>7</v>
      </c>
      <c r="F32" s="30">
        <v>1</v>
      </c>
      <c r="G32" s="30">
        <v>4</v>
      </c>
      <c r="H32" s="30"/>
      <c r="I32" s="30"/>
      <c r="J32" s="49">
        <f>IF(E32&gt;E33,1,0)+AND(F32&gt;F33)+AND(G32&gt;G33)+AND(H32&gt;H33)+AND(I32&gt;I33)</f>
        <v>0</v>
      </c>
      <c r="K32" s="139" t="str">
        <f>IF(J32&gt;J33,D13,"-")</f>
        <v>-</v>
      </c>
      <c r="L32" s="139"/>
      <c r="M32" s="139"/>
    </row>
    <row r="33" spans="2:13" ht="19.5" customHeight="1">
      <c r="B33" s="138"/>
      <c r="C33" s="43">
        <v>1</v>
      </c>
      <c r="D33" s="58" t="str">
        <f>D11</f>
        <v>MIKEL HERAS</v>
      </c>
      <c r="E33" s="45">
        <f>IF(E32="","",IF(E32&lt;=9,11,"."))</f>
        <v>11</v>
      </c>
      <c r="F33" s="45">
        <f>IF(F32="","",IF(F32&lt;=9,11,"."))</f>
        <v>11</v>
      </c>
      <c r="G33" s="45">
        <f>IF(G32="","",IF(G32&lt;=9,11,"."))</f>
        <v>11</v>
      </c>
      <c r="H33" s="45">
        <f>IF(H32="","",IF(H32&lt;=9,11,"."))</f>
      </c>
      <c r="I33" s="45">
        <f>IF(I32="","",IF(I32&lt;=9,11,"."))</f>
      </c>
      <c r="J33" s="52">
        <f>IF(E33&gt;E32,1,0)+AND(F33&gt;F32)+AND(G33&gt;G32)+AND(H33&gt;H32)+AND(I33&gt;I32)</f>
        <v>3</v>
      </c>
      <c r="K33" s="140" t="str">
        <f>IF(J33&gt;J32,D11,"-")</f>
        <v>MIKEL HERAS</v>
      </c>
      <c r="L33" s="140"/>
      <c r="M33" s="140"/>
    </row>
    <row r="34" spans="2:13" ht="19.5" customHeight="1">
      <c r="B34" s="138" t="str">
        <f>D13</f>
        <v>HUGO SANZ</v>
      </c>
      <c r="C34" s="31">
        <v>5</v>
      </c>
      <c r="D34" s="57" t="str">
        <f>D15</f>
        <v>MARIO RAMOS</v>
      </c>
      <c r="E34" s="48">
        <v>11</v>
      </c>
      <c r="F34" s="48">
        <v>4</v>
      </c>
      <c r="G34" s="48">
        <v>5</v>
      </c>
      <c r="H34" s="48"/>
      <c r="I34" s="48"/>
      <c r="J34" s="49">
        <f>IF(E34&gt;E35,1,0)+AND(F34&gt;F35)+AND(G34&gt;G35)+AND(H34&gt;H35)+AND(I34&gt;I35)</f>
        <v>0</v>
      </c>
      <c r="K34" s="139" t="str">
        <f>IF(J34&gt;J35,D15,"-")</f>
        <v>-</v>
      </c>
      <c r="L34" s="139"/>
      <c r="M34" s="139"/>
    </row>
    <row r="35" spans="2:13" ht="19.5" customHeight="1">
      <c r="B35" s="138"/>
      <c r="C35" s="43">
        <v>2</v>
      </c>
      <c r="D35" s="58" t="str">
        <f>D12</f>
        <v>OIER ARIZTI</v>
      </c>
      <c r="E35" s="51">
        <v>13</v>
      </c>
      <c r="F35" s="51">
        <f>IF(F34="","",IF(F34&lt;=9,11,"."))</f>
        <v>11</v>
      </c>
      <c r="G35" s="51">
        <f>IF(G34="","",IF(G34&lt;=9,11,"."))</f>
        <v>11</v>
      </c>
      <c r="H35" s="51">
        <f>IF(H34="","",IF(H34&lt;=9,11,"."))</f>
      </c>
      <c r="I35" s="51">
        <f>IF(I34="","",IF(I34&lt;=9,11,"."))</f>
      </c>
      <c r="J35" s="52">
        <f>IF(E35&gt;E34,1,0)+AND(F35&gt;F34)+AND(G35&gt;G34)+AND(H35&gt;H34)+AND(I35&gt;I34)</f>
        <v>3</v>
      </c>
      <c r="K35" s="140" t="str">
        <f>IF(J35&gt;J34,D12,"-")</f>
        <v>OIER ARIZTI</v>
      </c>
      <c r="L35" s="140"/>
      <c r="M35" s="140"/>
    </row>
    <row r="36" spans="2:13" ht="19.5" customHeight="1">
      <c r="B36" s="138" t="str">
        <f>D11</f>
        <v>MIKEL HERAS</v>
      </c>
      <c r="C36" s="31">
        <v>3</v>
      </c>
      <c r="D36" s="57" t="str">
        <f>D13</f>
        <v>HUGO SANZ</v>
      </c>
      <c r="E36" s="48">
        <v>11</v>
      </c>
      <c r="F36" s="48">
        <v>15</v>
      </c>
      <c r="G36" s="48">
        <v>11</v>
      </c>
      <c r="H36" s="48"/>
      <c r="I36" s="48"/>
      <c r="J36" s="49">
        <f>IF(E36&gt;E37,1,0)+AND(F36&gt;F37)+AND(G36&gt;G37)+AND(H36&gt;H37)+AND(I36&gt;I37)</f>
        <v>3</v>
      </c>
      <c r="K36" s="139" t="str">
        <f>IF(J36&gt;J37,D13,"-")</f>
        <v>HUGO SANZ</v>
      </c>
      <c r="L36" s="139"/>
      <c r="M36" s="139"/>
    </row>
    <row r="37" spans="2:13" ht="19.5" customHeight="1">
      <c r="B37" s="138"/>
      <c r="C37" s="43">
        <v>4</v>
      </c>
      <c r="D37" s="58" t="str">
        <f>D14</f>
        <v>DIEGO VERA</v>
      </c>
      <c r="E37" s="51">
        <v>2</v>
      </c>
      <c r="F37" s="51">
        <v>13</v>
      </c>
      <c r="G37" s="51">
        <v>7</v>
      </c>
      <c r="H37" s="51">
        <f>IF(H36="","",IF(H36&lt;=9,11,"."))</f>
      </c>
      <c r="I37" s="51">
        <f>IF(I36="","",IF(I36&lt;=9,11,"."))</f>
      </c>
      <c r="J37" s="52">
        <f>IF(E37&gt;E36,1,0)+AND(F37&gt;F36)+AND(G37&gt;G36)+AND(H37&gt;H36)+AND(I37&gt;I36)</f>
        <v>0</v>
      </c>
      <c r="K37" s="140" t="str">
        <f>IF(J37&gt;J36,D14,"-")</f>
        <v>-</v>
      </c>
      <c r="L37" s="140"/>
      <c r="M37" s="140"/>
    </row>
    <row r="38" spans="2:13" ht="19.5" customHeight="1">
      <c r="B38" s="142" t="str">
        <f>D15</f>
        <v>MARIO RAMOS</v>
      </c>
      <c r="C38" s="31">
        <v>2</v>
      </c>
      <c r="D38" s="57" t="str">
        <f>D12</f>
        <v>OIER ARIZTI</v>
      </c>
      <c r="E38" s="48">
        <v>15</v>
      </c>
      <c r="F38" s="48">
        <v>3</v>
      </c>
      <c r="G38" s="48">
        <v>10</v>
      </c>
      <c r="H38" s="48">
        <v>10</v>
      </c>
      <c r="I38" s="48"/>
      <c r="J38" s="49">
        <f>IF(E38&gt;E39,1,0)+AND(F38&gt;F39)+AND(G38&gt;G39)+AND(H38&gt;H39)+AND(I38&gt;I39)</f>
        <v>1</v>
      </c>
      <c r="K38" s="139" t="str">
        <f>IF(J38&gt;J39,D12,"-")</f>
        <v>-</v>
      </c>
      <c r="L38" s="139"/>
      <c r="M38" s="139"/>
    </row>
    <row r="39" spans="2:13" ht="19.5" customHeight="1">
      <c r="B39" s="142"/>
      <c r="C39" s="59">
        <v>1</v>
      </c>
      <c r="D39" s="60" t="str">
        <f>D11</f>
        <v>MIKEL HERAS</v>
      </c>
      <c r="E39" s="61">
        <v>13</v>
      </c>
      <c r="F39" s="61">
        <f>IF(F38="","",IF(F38&lt;=9,11,"."))</f>
        <v>11</v>
      </c>
      <c r="G39" s="61">
        <v>12</v>
      </c>
      <c r="H39" s="61">
        <v>12</v>
      </c>
      <c r="I39" s="61">
        <f>IF(I38="","",IF(I38&lt;=9,11,"."))</f>
      </c>
      <c r="J39" s="62">
        <f>IF(E39&gt;E38,1,0)+AND(F39&gt;F38)+AND(G39&gt;G38)+AND(H39&gt;H38)+AND(I39&gt;I38)</f>
        <v>3</v>
      </c>
      <c r="K39" s="143" t="str">
        <f>IF(J39&gt;J38,D11,"-")</f>
        <v>MIKEL HERAS</v>
      </c>
      <c r="L39" s="143"/>
      <c r="M39" s="143"/>
    </row>
    <row r="40" spans="5:9" ht="12.75">
      <c r="E40" s="63"/>
      <c r="F40" s="63"/>
      <c r="G40" s="63"/>
      <c r="H40" s="63"/>
      <c r="I40" s="63"/>
    </row>
    <row r="41" spans="5:9" ht="12.75">
      <c r="E41" s="64">
        <f>IF(E40="","",IF(E40&lt;=9,11,"."))</f>
      </c>
      <c r="F41" s="64">
        <f>IF(F40="","",IF(F40&lt;=9,11,"."))</f>
      </c>
      <c r="G41" s="64">
        <f>IF(G40="","",IF(G40&lt;=9,11,"."))</f>
      </c>
      <c r="H41" s="64">
        <f>IF(H40="","",IF(H40&lt;=9,11,"."))</f>
      </c>
      <c r="I41" s="64">
        <f>IF(I40="","",IF(I40&lt;=9,11,"."))</f>
      </c>
    </row>
    <row r="42" spans="3:13" ht="15" customHeight="1">
      <c r="C42" s="144" t="s">
        <v>78</v>
      </c>
      <c r="D42" s="144"/>
      <c r="E42" s="144"/>
      <c r="F42" s="144"/>
      <c r="G42" s="144"/>
      <c r="H42" s="144"/>
      <c r="I42" s="144"/>
      <c r="J42" s="144"/>
      <c r="K42" s="144"/>
      <c r="L42" s="144"/>
      <c r="M42" s="144"/>
    </row>
    <row r="44" spans="3:13" ht="12.75">
      <c r="C44" s="65"/>
      <c r="D44" s="39"/>
      <c r="E44" s="39"/>
      <c r="F44" s="39"/>
      <c r="G44" s="39"/>
      <c r="H44" s="39"/>
      <c r="I44" s="39"/>
      <c r="J44" s="66" t="s">
        <v>79</v>
      </c>
      <c r="K44" s="67" t="s">
        <v>80</v>
      </c>
      <c r="L44" s="68" t="s">
        <v>81</v>
      </c>
      <c r="M44" s="69" t="s">
        <v>82</v>
      </c>
    </row>
    <row r="45" spans="3:13" ht="12.75">
      <c r="C45" s="70">
        <v>1</v>
      </c>
      <c r="D45" s="71" t="str">
        <f>D11</f>
        <v>MIKEL HERAS</v>
      </c>
      <c r="E45" s="71"/>
      <c r="F45" s="71"/>
      <c r="G45" s="71"/>
      <c r="H45" s="71"/>
      <c r="I45" s="71"/>
      <c r="J45" s="72">
        <f>COUNTIF($K$20:$K$39,D11)*2</f>
        <v>8</v>
      </c>
      <c r="K45" s="73">
        <f>SUM(J21+J27+J33+J39)</f>
        <v>12</v>
      </c>
      <c r="L45" s="74">
        <f>SUM(E21:I21,E27:I27,E33:I33,E39:I39)</f>
        <v>147</v>
      </c>
      <c r="M45" s="75">
        <f>IF(J45&lt;&gt;0,RANK(J45,J45:J49),"")</f>
        <v>1</v>
      </c>
    </row>
    <row r="46" spans="3:13" ht="12.75">
      <c r="C46" s="76">
        <v>2</v>
      </c>
      <c r="D46" s="77" t="str">
        <f>D12</f>
        <v>OIER ARIZTI</v>
      </c>
      <c r="E46" s="77"/>
      <c r="F46" s="77"/>
      <c r="G46" s="77"/>
      <c r="H46" s="77"/>
      <c r="I46" s="77"/>
      <c r="J46" s="78">
        <f>COUNTIF($K$20:$K$39,D12)*2</f>
        <v>6</v>
      </c>
      <c r="K46" s="79">
        <f>SUM(J23+J29+J35+J38)</f>
        <v>10</v>
      </c>
      <c r="L46" s="80">
        <f>SUM(E23:I23,E29:I29,E33:I33,E38:I38)</f>
        <v>141</v>
      </c>
      <c r="M46" s="75">
        <f>IF(J46&lt;&gt;0,RANK(J46,J45:J49),"")</f>
        <v>2</v>
      </c>
    </row>
    <row r="47" spans="3:13" ht="12.75">
      <c r="C47" s="81">
        <v>3</v>
      </c>
      <c r="D47" s="77" t="str">
        <f>D13</f>
        <v>HUGO SANZ</v>
      </c>
      <c r="E47" s="77"/>
      <c r="F47" s="77"/>
      <c r="G47" s="77"/>
      <c r="H47" s="77"/>
      <c r="I47" s="77"/>
      <c r="J47" s="78">
        <f>COUNTIF($K$20:$K$39,D13)*2</f>
        <v>2</v>
      </c>
      <c r="K47" s="79">
        <f>SUM(J25+J28+J32+J36)</f>
        <v>3</v>
      </c>
      <c r="L47" s="80">
        <f>SUM(E25:I25,E28:I28,E32:I32,E36:I36)</f>
        <v>97</v>
      </c>
      <c r="M47" s="75">
        <f>IF(J47&lt;&gt;0,RANK(J47,J45:J49),"")</f>
        <v>4</v>
      </c>
    </row>
    <row r="48" spans="3:13" ht="12.75">
      <c r="C48" s="82">
        <v>4</v>
      </c>
      <c r="D48" s="83" t="str">
        <f>D14</f>
        <v>DIEGO VERA</v>
      </c>
      <c r="E48" s="83"/>
      <c r="F48" s="83"/>
      <c r="G48" s="83"/>
      <c r="H48" s="83"/>
      <c r="I48" s="83"/>
      <c r="J48" s="78">
        <f>COUNTIF($K$20:$K$39,D14)*2</f>
        <v>0</v>
      </c>
      <c r="K48" s="79">
        <f>SUM(J22+J26+J30+J37)</f>
        <v>0</v>
      </c>
      <c r="L48" s="80">
        <f>SUM(E22:I22,E26:I26,E30:I30,E37:I37)</f>
        <v>68</v>
      </c>
      <c r="M48" s="75">
        <f>IF(J48&lt;&gt;0,RANK(J48,J45:J49),"")</f>
      </c>
    </row>
    <row r="49" spans="3:13" ht="12.75">
      <c r="C49" s="84">
        <v>5</v>
      </c>
      <c r="D49" s="85" t="str">
        <f>D15</f>
        <v>MARIO RAMOS</v>
      </c>
      <c r="E49" s="85"/>
      <c r="F49" s="85"/>
      <c r="G49" s="85"/>
      <c r="H49" s="85"/>
      <c r="I49" s="85"/>
      <c r="J49" s="86">
        <f>COUNTIF($K$20:$K$39,D15)*2</f>
        <v>4</v>
      </c>
      <c r="K49" s="87">
        <f>J20+J24+J31+J34</f>
        <v>6</v>
      </c>
      <c r="L49" s="87">
        <f>SUM(E20:I20,E24:I24,E31:I31,E34:I34)</f>
        <v>99</v>
      </c>
      <c r="M49" s="88">
        <f>IF(J49&lt;&gt;0,RANK(J49,J45:J49),"")</f>
        <v>3</v>
      </c>
    </row>
    <row r="50" ht="9" customHeight="1"/>
    <row r="51" ht="9" customHeight="1"/>
  </sheetData>
  <sheetProtection selectLockedCells="1" selectUnlockedCells="1"/>
  <mergeCells count="58">
    <mergeCell ref="C42:M42"/>
    <mergeCell ref="B36:B37"/>
    <mergeCell ref="K36:M36"/>
    <mergeCell ref="K37:M37"/>
    <mergeCell ref="B38:B39"/>
    <mergeCell ref="K38:M38"/>
    <mergeCell ref="K39:M39"/>
    <mergeCell ref="B32:B33"/>
    <mergeCell ref="K32:M32"/>
    <mergeCell ref="K33:M33"/>
    <mergeCell ref="B34:B35"/>
    <mergeCell ref="K34:M34"/>
    <mergeCell ref="K35:M35"/>
    <mergeCell ref="B28:B29"/>
    <mergeCell ref="K28:M28"/>
    <mergeCell ref="K29:M29"/>
    <mergeCell ref="B30:B31"/>
    <mergeCell ref="K30:M30"/>
    <mergeCell ref="K31:M31"/>
    <mergeCell ref="B24:B25"/>
    <mergeCell ref="K24:M24"/>
    <mergeCell ref="K25:M25"/>
    <mergeCell ref="B26:B27"/>
    <mergeCell ref="K26:M26"/>
    <mergeCell ref="K27:M27"/>
    <mergeCell ref="K19:M19"/>
    <mergeCell ref="B20:B21"/>
    <mergeCell ref="K20:M20"/>
    <mergeCell ref="K21:M21"/>
    <mergeCell ref="B22:B23"/>
    <mergeCell ref="K22:M22"/>
    <mergeCell ref="K23:M23"/>
    <mergeCell ref="D14:F14"/>
    <mergeCell ref="G14:I14"/>
    <mergeCell ref="J14:M14"/>
    <mergeCell ref="D15:F15"/>
    <mergeCell ref="G15:I15"/>
    <mergeCell ref="J15:M15"/>
    <mergeCell ref="D12:F12"/>
    <mergeCell ref="G12:I12"/>
    <mergeCell ref="J12:M12"/>
    <mergeCell ref="D13:F13"/>
    <mergeCell ref="G13:I13"/>
    <mergeCell ref="J13:M13"/>
    <mergeCell ref="C10:F10"/>
    <mergeCell ref="G10:I10"/>
    <mergeCell ref="J10:K10"/>
    <mergeCell ref="L10:M10"/>
    <mergeCell ref="D11:F11"/>
    <mergeCell ref="G11:I11"/>
    <mergeCell ref="J11:M11"/>
    <mergeCell ref="C4:M7"/>
    <mergeCell ref="C8:D8"/>
    <mergeCell ref="E8:K8"/>
    <mergeCell ref="C9:D9"/>
    <mergeCell ref="E9:F9"/>
    <mergeCell ref="G9:I9"/>
    <mergeCell ref="L9:M9"/>
  </mergeCells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4:M49"/>
  <sheetViews>
    <sheetView showGridLines="0" zoomScale="75" zoomScaleNormal="75" zoomScalePageLayoutView="0" workbookViewId="0" topLeftCell="A11">
      <selection activeCell="G40" sqref="G40"/>
    </sheetView>
  </sheetViews>
  <sheetFormatPr defaultColWidth="11.421875" defaultRowHeight="12.75"/>
  <cols>
    <col min="1" max="1" width="3.57421875" style="0" customWidth="1"/>
    <col min="2" max="2" width="12.8515625" style="0" customWidth="1"/>
    <col min="3" max="3" width="3.421875" style="0" customWidth="1"/>
    <col min="4" max="4" width="25.7109375" style="0" customWidth="1"/>
    <col min="5" max="9" width="4.7109375" style="0" customWidth="1"/>
    <col min="10" max="10" width="9.421875" style="0" customWidth="1"/>
    <col min="11" max="11" width="7.57421875" style="0" customWidth="1"/>
    <col min="12" max="12" width="7.7109375" style="0" customWidth="1"/>
    <col min="13" max="13" width="15.57421875" style="0" customWidth="1"/>
    <col min="14" max="14" width="8.28125" style="0" customWidth="1"/>
  </cols>
  <sheetData>
    <row r="2" ht="11.25" customHeight="1"/>
    <row r="3" ht="12.75" hidden="1"/>
    <row r="4" spans="3:13" ht="12.75">
      <c r="C4" s="115" t="str">
        <f>CAMPEONATO!C16</f>
        <v>Campeonato Euskadi Escolar</v>
      </c>
      <c r="D4" s="115"/>
      <c r="E4" s="115"/>
      <c r="F4" s="115"/>
      <c r="G4" s="115"/>
      <c r="H4" s="115"/>
      <c r="I4" s="115"/>
      <c r="J4" s="115"/>
      <c r="K4" s="115"/>
      <c r="L4" s="115"/>
      <c r="M4" s="115"/>
    </row>
    <row r="5" spans="3:13" ht="12.75"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</row>
    <row r="6" spans="3:13" ht="12.75"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</row>
    <row r="7" spans="3:13" ht="87.75" customHeight="1"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</row>
    <row r="8" spans="3:13" ht="27" customHeight="1">
      <c r="C8" s="116" t="s">
        <v>66</v>
      </c>
      <c r="D8" s="116"/>
      <c r="E8" s="117" t="str">
        <f>CAMPEONATO!C34</f>
        <v>C.T Sonia Echezarreta</v>
      </c>
      <c r="F8" s="117"/>
      <c r="G8" s="117"/>
      <c r="H8" s="117"/>
      <c r="I8" s="117"/>
      <c r="J8" s="117"/>
      <c r="K8" s="117"/>
      <c r="L8" s="25" t="s">
        <v>67</v>
      </c>
      <c r="M8" s="26">
        <f>CAMPEONATO!H34</f>
        <v>43253</v>
      </c>
    </row>
    <row r="9" spans="3:13" ht="27" customHeight="1">
      <c r="C9" s="116" t="s">
        <v>68</v>
      </c>
      <c r="D9" s="116"/>
      <c r="E9" s="118">
        <v>2</v>
      </c>
      <c r="F9" s="118"/>
      <c r="G9" s="119" t="s">
        <v>69</v>
      </c>
      <c r="H9" s="119"/>
      <c r="I9" s="119"/>
      <c r="J9" s="27" t="s">
        <v>83</v>
      </c>
      <c r="K9" s="28" t="s">
        <v>71</v>
      </c>
      <c r="L9" s="120">
        <v>0.4166666666666667</v>
      </c>
      <c r="M9" s="120"/>
    </row>
    <row r="10" spans="3:13" ht="27" customHeight="1">
      <c r="C10" s="121" t="s">
        <v>72</v>
      </c>
      <c r="D10" s="121"/>
      <c r="E10" s="121"/>
      <c r="F10" s="121"/>
      <c r="G10" s="122" t="s">
        <v>73</v>
      </c>
      <c r="H10" s="122"/>
      <c r="I10" s="122"/>
      <c r="J10" s="123" t="s">
        <v>7</v>
      </c>
      <c r="K10" s="123"/>
      <c r="L10" s="124" t="s">
        <v>74</v>
      </c>
      <c r="M10" s="124"/>
    </row>
    <row r="11" spans="3:13" ht="12.75">
      <c r="C11" s="29">
        <v>13</v>
      </c>
      <c r="D11" s="125" t="str">
        <f>IF(C11="","",VLOOKUP(C11,DORSAL!E16:G137,2,FALSE))</f>
        <v>IRATI OTAMENDI</v>
      </c>
      <c r="E11" s="125"/>
      <c r="F11" s="125"/>
      <c r="G11" s="126"/>
      <c r="H11" s="126"/>
      <c r="I11" s="126"/>
      <c r="J11" s="127" t="str">
        <f>IF(C11="","",VLOOKUP(C11,DORSAL!E16:G137,3,FALSE))</f>
        <v>GIPUZKOA A</v>
      </c>
      <c r="K11" s="127"/>
      <c r="L11" s="127"/>
      <c r="M11" s="127"/>
    </row>
    <row r="12" spans="3:13" ht="12.75">
      <c r="C12" s="29">
        <v>12</v>
      </c>
      <c r="D12" s="125" t="str">
        <f>IF(C12="","",VLOOKUP(C12,DORSAL!E16:G138,2,FALSE))</f>
        <v>ENEKO MARTIN</v>
      </c>
      <c r="E12" s="125"/>
      <c r="F12" s="125"/>
      <c r="G12" s="128"/>
      <c r="H12" s="128"/>
      <c r="I12" s="128"/>
      <c r="J12" s="127" t="str">
        <f>IF(C12="","",VLOOKUP(C12,DORSAL!E16:G137,3,FALSE))</f>
        <v>BIZKAIA B</v>
      </c>
      <c r="K12" s="127"/>
      <c r="L12" s="127"/>
      <c r="M12" s="127"/>
    </row>
    <row r="13" spans="3:13" ht="12.75">
      <c r="C13" s="29">
        <v>4</v>
      </c>
      <c r="D13" s="125" t="str">
        <f>IF(C13="","",VLOOKUP(C13,DORSAL!E16:G139,2,FALSE))</f>
        <v>OIÑATZ AZURMENDI</v>
      </c>
      <c r="E13" s="125"/>
      <c r="F13" s="125"/>
      <c r="G13" s="128"/>
      <c r="H13" s="128"/>
      <c r="I13" s="128"/>
      <c r="J13" s="127" t="str">
        <f>IF(C13="","",VLOOKUP(C13,DORSAL!E16:G137,3,FALSE))</f>
        <v>ARABA</v>
      </c>
      <c r="K13" s="127"/>
      <c r="L13" s="127"/>
      <c r="M13" s="127"/>
    </row>
    <row r="14" spans="3:13" ht="12.75">
      <c r="C14" s="31">
        <v>8</v>
      </c>
      <c r="D14" s="129" t="str">
        <f>IF(C14="","",VLOOKUP(C14,DORSAL!E16:G140,2,FALSE))</f>
        <v>ANDER JORGE</v>
      </c>
      <c r="E14" s="129"/>
      <c r="F14" s="129"/>
      <c r="G14" s="130"/>
      <c r="H14" s="130"/>
      <c r="I14" s="130"/>
      <c r="J14" s="131" t="str">
        <f>IF(C14="","",VLOOKUP(C14,DORSAL!E16:G137,3,FALSE))</f>
        <v>BIZKAIA A</v>
      </c>
      <c r="K14" s="131"/>
      <c r="L14" s="131"/>
      <c r="M14" s="131"/>
    </row>
    <row r="15" spans="3:13" ht="14.25" customHeight="1">
      <c r="C15" s="32">
        <v>20</v>
      </c>
      <c r="D15" s="132" t="str">
        <f>IF(C15="","",VLOOKUP(C15,DORSAL!E16:G141,2,FALSE))</f>
        <v>AITOR OCHOA</v>
      </c>
      <c r="E15" s="132"/>
      <c r="F15" s="132"/>
      <c r="G15" s="133"/>
      <c r="H15" s="133"/>
      <c r="I15" s="133"/>
      <c r="J15" s="134" t="str">
        <f>IF(C15="","",VLOOKUP(C15,DORSAL!E16:G137,3,FALSE))</f>
        <v>GIPUZKOA B</v>
      </c>
      <c r="K15" s="134"/>
      <c r="L15" s="134"/>
      <c r="M15" s="134"/>
    </row>
    <row r="16" spans="3:13" ht="6" customHeight="1">
      <c r="C16" s="33"/>
      <c r="D16" s="34"/>
      <c r="E16" s="34"/>
      <c r="F16" s="34"/>
      <c r="G16" s="34"/>
      <c r="H16" s="34"/>
      <c r="I16" s="34"/>
      <c r="J16" s="34"/>
      <c r="K16" s="35"/>
      <c r="L16" s="33"/>
      <c r="M16" s="33"/>
    </row>
    <row r="17" ht="6" customHeight="1">
      <c r="C17" s="36"/>
    </row>
    <row r="18" ht="6.75" customHeight="1">
      <c r="C18" s="36"/>
    </row>
    <row r="19" spans="2:13" ht="27" customHeight="1">
      <c r="B19" s="16" t="s">
        <v>75</v>
      </c>
      <c r="C19" s="37"/>
      <c r="D19" s="38" t="s">
        <v>72</v>
      </c>
      <c r="E19" s="39"/>
      <c r="F19" s="39"/>
      <c r="G19" s="39"/>
      <c r="H19" s="39"/>
      <c r="I19" s="39"/>
      <c r="J19" s="40" t="s">
        <v>76</v>
      </c>
      <c r="K19" s="135" t="s">
        <v>77</v>
      </c>
      <c r="L19" s="135"/>
      <c r="M19" s="135"/>
    </row>
    <row r="20" spans="2:13" ht="19.5" customHeight="1">
      <c r="B20" s="136" t="str">
        <f>D12</f>
        <v>ENEKO MARTIN</v>
      </c>
      <c r="C20" s="31">
        <v>5</v>
      </c>
      <c r="D20" s="41" t="str">
        <f>D15</f>
        <v>AITOR OCHOA</v>
      </c>
      <c r="E20" s="30">
        <v>2</v>
      </c>
      <c r="F20" s="30">
        <v>7</v>
      </c>
      <c r="G20" s="30">
        <v>4</v>
      </c>
      <c r="H20" s="30"/>
      <c r="I20" s="30"/>
      <c r="J20" s="42">
        <f>IF(E20&gt;E21,1,0)+AND(F20&gt;F21)+AND(G20&gt;G21)+AND(H20&gt;H21)+AND(I20&gt;I21)</f>
        <v>0</v>
      </c>
      <c r="K20" s="131" t="str">
        <f>IF(J20&gt;J21,D15,"-")</f>
        <v>-</v>
      </c>
      <c r="L20" s="131"/>
      <c r="M20" s="131"/>
    </row>
    <row r="21" spans="2:13" ht="19.5" customHeight="1">
      <c r="B21" s="136"/>
      <c r="C21" s="43">
        <v>1</v>
      </c>
      <c r="D21" s="44" t="str">
        <f>D11</f>
        <v>IRATI OTAMENDI</v>
      </c>
      <c r="E21" s="45">
        <f>IF(E20="","",IF(E20&lt;=9,11,"."))</f>
        <v>11</v>
      </c>
      <c r="F21" s="45">
        <f>IF(F20="","",IF(F20&lt;=9,11,"."))</f>
        <v>11</v>
      </c>
      <c r="G21" s="45">
        <f>IF(G20="","",IF(G20&lt;=9,11,"."))</f>
        <v>11</v>
      </c>
      <c r="H21" s="45">
        <f>IF(H20="","",IF(H20&lt;=9,11,"."))</f>
      </c>
      <c r="I21" s="45">
        <f>IF(I20="","",IF(I20&lt;=9,11,"."))</f>
      </c>
      <c r="J21" s="46">
        <f>IF(E21&gt;E20,1,0)+AND(F21&gt;F20)+AND(G21&gt;G20)+AND(H21&gt;H20)+AND(I21&gt;I20)</f>
        <v>3</v>
      </c>
      <c r="K21" s="137" t="str">
        <f>IF(J21&gt;J20,D11,"-")</f>
        <v>IRATI OTAMENDI</v>
      </c>
      <c r="L21" s="137"/>
      <c r="M21" s="137"/>
    </row>
    <row r="22" spans="2:13" ht="19.5" customHeight="1">
      <c r="B22" s="138" t="str">
        <f>D13</f>
        <v>OIÑATZ AZURMENDI</v>
      </c>
      <c r="C22" s="31">
        <v>4</v>
      </c>
      <c r="D22" s="47" t="str">
        <f>D14</f>
        <v>ANDER JORGE</v>
      </c>
      <c r="E22" s="48">
        <v>11</v>
      </c>
      <c r="F22" s="48">
        <v>12</v>
      </c>
      <c r="G22" s="48">
        <v>7</v>
      </c>
      <c r="H22" s="48">
        <v>2</v>
      </c>
      <c r="I22" s="48">
        <v>8</v>
      </c>
      <c r="J22" s="49">
        <f>IF(E22&gt;E23,1,0)+AND(F22&gt;F23)+AND(G22&gt;G23)+AND(H22&gt;H23)+AND(I22&gt;I23)</f>
        <v>2</v>
      </c>
      <c r="K22" s="139" t="str">
        <f>IF(J22&gt;J23,D14,"-")</f>
        <v>-</v>
      </c>
      <c r="L22" s="139"/>
      <c r="M22" s="139"/>
    </row>
    <row r="23" spans="2:13" ht="19.5" customHeight="1">
      <c r="B23" s="138"/>
      <c r="C23" s="43">
        <v>2</v>
      </c>
      <c r="D23" s="50" t="str">
        <f>D12</f>
        <v>ENEKO MARTIN</v>
      </c>
      <c r="E23" s="51">
        <v>4</v>
      </c>
      <c r="F23" s="51">
        <v>10</v>
      </c>
      <c r="G23" s="51">
        <f>IF(G22="","",IF(G22&lt;=9,11,"."))</f>
        <v>11</v>
      </c>
      <c r="H23" s="51">
        <f>IF(H22="","",IF(H22&lt;=9,11,"."))</f>
        <v>11</v>
      </c>
      <c r="I23" s="51">
        <f>IF(I22="","",IF(I22&lt;=9,11,"."))</f>
        <v>11</v>
      </c>
      <c r="J23" s="52">
        <f>IF(E23&gt;E22,1,0)+AND(F23&gt;F22)+AND(G23&gt;G22)+AND(H23&gt;H22)+AND(I23&gt;I22)</f>
        <v>3</v>
      </c>
      <c r="K23" s="140" t="str">
        <f>IF(J23&gt;J22,D12,"-")</f>
        <v>ENEKO MARTIN</v>
      </c>
      <c r="L23" s="140"/>
      <c r="M23" s="140"/>
    </row>
    <row r="24" spans="2:13" ht="19.5" customHeight="1">
      <c r="B24" s="138" t="str">
        <f>D14</f>
        <v>ANDER JORGE</v>
      </c>
      <c r="C24" s="31">
        <v>5</v>
      </c>
      <c r="D24" s="47" t="str">
        <f>D15</f>
        <v>AITOR OCHOA</v>
      </c>
      <c r="E24" s="48">
        <v>11</v>
      </c>
      <c r="F24" s="48">
        <v>6</v>
      </c>
      <c r="G24" s="48">
        <v>6</v>
      </c>
      <c r="H24" s="48">
        <v>1</v>
      </c>
      <c r="I24" s="48"/>
      <c r="J24" s="49">
        <f>IF(E24&gt;E25,1,0)+AND(F24&gt;F25)+AND(G24&gt;G25)+AND(H24&gt;H25)+AND(I24&gt;I25)</f>
        <v>0</v>
      </c>
      <c r="K24" s="139" t="str">
        <f>IF(J24&gt;J25,D15,"-")</f>
        <v>-</v>
      </c>
      <c r="L24" s="139"/>
      <c r="M24" s="139"/>
    </row>
    <row r="25" spans="2:13" ht="19.5" customHeight="1">
      <c r="B25" s="138"/>
      <c r="C25" s="43">
        <v>3</v>
      </c>
      <c r="D25" s="50" t="str">
        <f>D13</f>
        <v>OIÑATZ AZURMENDI</v>
      </c>
      <c r="E25" s="51" t="str">
        <f>IF(E24="","",IF(E24&lt;=9,11,"."))</f>
        <v>.</v>
      </c>
      <c r="F25" s="51">
        <f>IF(F24="","",IF(F24&lt;=9,11,"."))</f>
        <v>11</v>
      </c>
      <c r="G25" s="51">
        <f>IF(G24="","",IF(G24&lt;=9,11,"."))</f>
        <v>11</v>
      </c>
      <c r="H25" s="51">
        <f>IF(H24="","",IF(H24&lt;=9,11,"."))</f>
        <v>11</v>
      </c>
      <c r="I25" s="51">
        <f>IF(I24="","",IF(I24&lt;=9,11,"."))</f>
      </c>
      <c r="J25" s="52">
        <f>IF(E25&gt;E24,1,0)+AND(F25&gt;F24)+AND(G25&gt;G24)+AND(H25&gt;H24)+AND(I25&gt;I24)</f>
        <v>4</v>
      </c>
      <c r="K25" s="140" t="str">
        <f>IF(J25&gt;J24,D13,"-")</f>
        <v>OIÑATZ AZURMENDI</v>
      </c>
      <c r="L25" s="140"/>
      <c r="M25" s="140"/>
    </row>
    <row r="26" spans="2:13" ht="19.5" customHeight="1">
      <c r="B26" s="138" t="str">
        <f>D15</f>
        <v>AITOR OCHOA</v>
      </c>
      <c r="C26" s="31">
        <v>4</v>
      </c>
      <c r="D26" s="47" t="str">
        <f>D14</f>
        <v>ANDER JORGE</v>
      </c>
      <c r="E26" s="48">
        <v>17</v>
      </c>
      <c r="F26" s="48">
        <v>8</v>
      </c>
      <c r="G26" s="48">
        <v>11</v>
      </c>
      <c r="H26" s="48">
        <v>3</v>
      </c>
      <c r="I26" s="48">
        <v>8</v>
      </c>
      <c r="J26" s="49">
        <f>IF(E26&gt;E27,1,0)+AND(F26&gt;F27)+AND(G26&gt;G27)+AND(H26&gt;H27)+AND(I26&gt;I27)</f>
        <v>2</v>
      </c>
      <c r="K26" s="139" t="str">
        <f>IF(J26&gt;J27,D14,"-")</f>
        <v>-</v>
      </c>
      <c r="L26" s="139"/>
      <c r="M26" s="139"/>
    </row>
    <row r="27" spans="2:13" ht="19.5" customHeight="1">
      <c r="B27" s="138"/>
      <c r="C27" s="43">
        <v>1</v>
      </c>
      <c r="D27" s="50" t="str">
        <f>D11</f>
        <v>IRATI OTAMENDI</v>
      </c>
      <c r="E27" s="51">
        <v>15</v>
      </c>
      <c r="F27" s="51">
        <f>IF(F26="","",IF(F26&lt;=9,11,"."))</f>
        <v>11</v>
      </c>
      <c r="G27" s="51">
        <v>4</v>
      </c>
      <c r="H27" s="51">
        <f>IF(H26="","",IF(H26&lt;=9,11,"."))</f>
        <v>11</v>
      </c>
      <c r="I27" s="51">
        <f>IF(I26="","",IF(I26&lt;=9,11,"."))</f>
        <v>11</v>
      </c>
      <c r="J27" s="52">
        <f>IF(E27&gt;E26,1,0)+AND(F27&gt;F26)+AND(G27&gt;G26)+AND(H27&gt;H26)+AND(I27&gt;I26)</f>
        <v>3</v>
      </c>
      <c r="K27" s="140" t="str">
        <f>IF(J27&gt;J26,D11,"-")</f>
        <v>IRATI OTAMENDI</v>
      </c>
      <c r="L27" s="140"/>
      <c r="M27" s="140"/>
    </row>
    <row r="28" spans="2:13" ht="19.5" customHeight="1">
      <c r="B28" s="138" t="str">
        <f>D11</f>
        <v>IRATI OTAMENDI</v>
      </c>
      <c r="C28" s="31">
        <v>3</v>
      </c>
      <c r="D28" s="47" t="str">
        <f>D13</f>
        <v>OIÑATZ AZURMENDI</v>
      </c>
      <c r="E28" s="48">
        <v>11</v>
      </c>
      <c r="F28" s="48">
        <v>9</v>
      </c>
      <c r="G28" s="48">
        <v>8</v>
      </c>
      <c r="H28" s="48">
        <v>3</v>
      </c>
      <c r="I28" s="48"/>
      <c r="J28" s="49">
        <f>IF(E28&gt;E29,1,0)+AND(F28&gt;F29)+AND(G28&gt;G29)+AND(H28&gt;H29)+AND(I28&gt;I29)</f>
        <v>1</v>
      </c>
      <c r="K28" s="139" t="str">
        <f>IF(J28&gt;J29,D13,"-")</f>
        <v>-</v>
      </c>
      <c r="L28" s="139"/>
      <c r="M28" s="139"/>
    </row>
    <row r="29" spans="2:13" ht="19.5" customHeight="1">
      <c r="B29" s="138"/>
      <c r="C29" s="43">
        <v>2</v>
      </c>
      <c r="D29" s="50" t="str">
        <f>D12</f>
        <v>ENEKO MARTIN</v>
      </c>
      <c r="E29" s="51">
        <v>4</v>
      </c>
      <c r="F29" s="51">
        <f>IF(F28="","",IF(F28&lt;=9,11,"."))</f>
        <v>11</v>
      </c>
      <c r="G29" s="51">
        <f>IF(G28="","",IF(G28&lt;=9,11,"."))</f>
        <v>11</v>
      </c>
      <c r="H29" s="51">
        <f>IF(H28="","",IF(H28&lt;=9,11,"."))</f>
        <v>11</v>
      </c>
      <c r="I29" s="51">
        <f>IF(I28="","",IF(I28&lt;=9,11,"."))</f>
      </c>
      <c r="J29" s="52">
        <f>IF(E29&gt;E28,1,0)+AND(F29&gt;F28)+AND(G29&gt;G28)+AND(H29&gt;H28)+AND(I29&gt;I28)</f>
        <v>3</v>
      </c>
      <c r="K29" s="140" t="str">
        <f>IF(J29&gt;J28,D12,"-")</f>
        <v>ENEKO MARTIN</v>
      </c>
      <c r="L29" s="140"/>
      <c r="M29" s="140"/>
    </row>
    <row r="30" spans="2:13" ht="19.5" customHeight="1">
      <c r="B30" s="138" t="str">
        <f>D12</f>
        <v>ENEKO MARTIN</v>
      </c>
      <c r="C30" s="53">
        <v>4</v>
      </c>
      <c r="D30" s="54" t="str">
        <f>D14</f>
        <v>ANDER JORGE</v>
      </c>
      <c r="E30" s="48">
        <v>11</v>
      </c>
      <c r="F30" s="48">
        <v>11</v>
      </c>
      <c r="G30" s="48">
        <v>11</v>
      </c>
      <c r="H30" s="48"/>
      <c r="I30" s="48"/>
      <c r="J30" s="49">
        <f>IF(E30&gt;E31,1,0)+AND(F30&gt;F31)+AND(G30&gt;G31)+AND(H30&gt;H31)+AND(I30&gt;I31)</f>
        <v>3</v>
      </c>
      <c r="K30" s="139" t="str">
        <f>IF(J30&gt;J31,D14,"-")</f>
        <v>ANDER JORGE</v>
      </c>
      <c r="L30" s="139"/>
      <c r="M30" s="139"/>
    </row>
    <row r="31" spans="2:13" ht="19.5" customHeight="1">
      <c r="B31" s="138"/>
      <c r="C31" s="53">
        <v>5</v>
      </c>
      <c r="D31" s="54" t="str">
        <f>D15</f>
        <v>AITOR OCHOA</v>
      </c>
      <c r="E31" s="55">
        <v>2</v>
      </c>
      <c r="F31" s="55">
        <v>6</v>
      </c>
      <c r="G31" s="55">
        <v>4</v>
      </c>
      <c r="H31" s="55">
        <f>IF(H30="","",IF(H30&lt;=9,11,"."))</f>
      </c>
      <c r="I31" s="55">
        <f>IF(I30="","",IF(I30&lt;=9,11,"."))</f>
      </c>
      <c r="J31" s="56">
        <f>IF(E31&gt;E30,1,0)+AND(F31&gt;F30)+AND(G31&gt;G30)+AND(H31&gt;H30)+AND(I31&gt;I30)</f>
        <v>0</v>
      </c>
      <c r="K31" s="141" t="str">
        <f>IF(J31&gt;J30,D15,"-")</f>
        <v>-</v>
      </c>
      <c r="L31" s="141"/>
      <c r="M31" s="141"/>
    </row>
    <row r="32" spans="2:13" ht="19.5" customHeight="1">
      <c r="B32" s="138" t="str">
        <f>D14</f>
        <v>ANDER JORGE</v>
      </c>
      <c r="C32" s="31">
        <v>3</v>
      </c>
      <c r="D32" s="57" t="str">
        <f>D13</f>
        <v>OIÑATZ AZURMENDI</v>
      </c>
      <c r="E32" s="30">
        <v>7</v>
      </c>
      <c r="F32" s="30">
        <v>2</v>
      </c>
      <c r="G32" s="30">
        <v>8</v>
      </c>
      <c r="H32" s="30"/>
      <c r="I32" s="30"/>
      <c r="J32" s="49">
        <f>IF(E32&gt;E33,1,0)+AND(F32&gt;F33)+AND(G32&gt;G33)+AND(H32&gt;H33)+AND(I32&gt;I33)</f>
        <v>0</v>
      </c>
      <c r="K32" s="139" t="str">
        <f>IF(J32&gt;J33,D13,"-")</f>
        <v>-</v>
      </c>
      <c r="L32" s="139"/>
      <c r="M32" s="139"/>
    </row>
    <row r="33" spans="2:13" ht="19.5" customHeight="1">
      <c r="B33" s="138"/>
      <c r="C33" s="43">
        <v>1</v>
      </c>
      <c r="D33" s="58" t="str">
        <f>D11</f>
        <v>IRATI OTAMENDI</v>
      </c>
      <c r="E33" s="45">
        <f>IF(E32="","",IF(E32&lt;=9,11,"."))</f>
        <v>11</v>
      </c>
      <c r="F33" s="45">
        <f>IF(F32="","",IF(F32&lt;=9,11,"."))</f>
        <v>11</v>
      </c>
      <c r="G33" s="45">
        <f>IF(G32="","",IF(G32&lt;=9,11,"."))</f>
        <v>11</v>
      </c>
      <c r="H33" s="45">
        <f>IF(H32="","",IF(H32&lt;=9,11,"."))</f>
      </c>
      <c r="I33" s="45">
        <f>IF(I32="","",IF(I32&lt;=9,11,"."))</f>
      </c>
      <c r="J33" s="52">
        <f>IF(E33&gt;E32,1,0)+AND(F33&gt;F32)+AND(G33&gt;G32)+AND(H33&gt;H32)+AND(I33&gt;I32)</f>
        <v>3</v>
      </c>
      <c r="K33" s="140" t="str">
        <f>IF(J33&gt;J32,D11,"-")</f>
        <v>IRATI OTAMENDI</v>
      </c>
      <c r="L33" s="140"/>
      <c r="M33" s="140"/>
    </row>
    <row r="34" spans="2:13" ht="19.5" customHeight="1">
      <c r="B34" s="138" t="str">
        <f>D13</f>
        <v>OIÑATZ AZURMENDI</v>
      </c>
      <c r="C34" s="31">
        <v>5</v>
      </c>
      <c r="D34" s="57" t="str">
        <f>D15</f>
        <v>AITOR OCHOA</v>
      </c>
      <c r="E34" s="48">
        <v>3</v>
      </c>
      <c r="F34" s="48">
        <v>9</v>
      </c>
      <c r="G34" s="48">
        <v>8</v>
      </c>
      <c r="H34" s="48"/>
      <c r="I34" s="48"/>
      <c r="J34" s="49">
        <f>IF(E34&gt;E35,1,0)+AND(F34&gt;F35)+AND(G34&gt;G35)+AND(H34&gt;H35)+AND(I34&gt;I35)</f>
        <v>0</v>
      </c>
      <c r="K34" s="139" t="str">
        <f>IF(J34&gt;J35,D15,"-")</f>
        <v>-</v>
      </c>
      <c r="L34" s="139"/>
      <c r="M34" s="139"/>
    </row>
    <row r="35" spans="2:13" ht="19.5" customHeight="1">
      <c r="B35" s="138"/>
      <c r="C35" s="43">
        <v>2</v>
      </c>
      <c r="D35" s="58" t="str">
        <f>D12</f>
        <v>ENEKO MARTIN</v>
      </c>
      <c r="E35" s="51">
        <f>IF(E34="","",IF(E34&lt;=9,11,"."))</f>
        <v>11</v>
      </c>
      <c r="F35" s="51">
        <f>IF(F34="","",IF(F34&lt;=9,11,"."))</f>
        <v>11</v>
      </c>
      <c r="G35" s="51">
        <f>IF(G34="","",IF(G34&lt;=9,11,"."))</f>
        <v>11</v>
      </c>
      <c r="H35" s="51">
        <f>IF(H34="","",IF(H34&lt;=9,11,"."))</f>
      </c>
      <c r="I35" s="51">
        <f>IF(I34="","",IF(I34&lt;=9,11,"."))</f>
      </c>
      <c r="J35" s="52">
        <f>IF(E35&gt;E34,1,0)+AND(F35&gt;F34)+AND(G35&gt;G34)+AND(H35&gt;H34)+AND(I35&gt;I34)</f>
        <v>3</v>
      </c>
      <c r="K35" s="140" t="str">
        <f>IF(J35&gt;J34,D12,"-")</f>
        <v>ENEKO MARTIN</v>
      </c>
      <c r="L35" s="140"/>
      <c r="M35" s="140"/>
    </row>
    <row r="36" spans="2:13" ht="19.5" customHeight="1">
      <c r="B36" s="138" t="str">
        <f>D11</f>
        <v>IRATI OTAMENDI</v>
      </c>
      <c r="C36" s="31">
        <v>3</v>
      </c>
      <c r="D36" s="57" t="str">
        <f>D13</f>
        <v>OIÑATZ AZURMENDI</v>
      </c>
      <c r="E36" s="48">
        <v>6</v>
      </c>
      <c r="F36" s="48">
        <v>11</v>
      </c>
      <c r="G36" s="48">
        <v>6</v>
      </c>
      <c r="H36" s="48">
        <v>6</v>
      </c>
      <c r="I36" s="48">
        <v>11</v>
      </c>
      <c r="J36" s="49">
        <f>IF(E36&gt;E37,1,0)+AND(F36&gt;F37)+AND(G36&gt;G37)+AND(H36&gt;H37)+AND(I36&gt;I37)</f>
        <v>2</v>
      </c>
      <c r="K36" s="139" t="str">
        <f>IF(J36&gt;J37,D13,"-")</f>
        <v>-</v>
      </c>
      <c r="L36" s="139"/>
      <c r="M36" s="139"/>
    </row>
    <row r="37" spans="2:13" ht="19.5" customHeight="1">
      <c r="B37" s="138"/>
      <c r="C37" s="43">
        <v>4</v>
      </c>
      <c r="D37" s="58" t="str">
        <f>D14</f>
        <v>ANDER JORGE</v>
      </c>
      <c r="E37" s="51">
        <f>IF(E36="","",IF(E36&lt;=9,11,"."))</f>
        <v>11</v>
      </c>
      <c r="F37" s="51">
        <v>9</v>
      </c>
      <c r="G37" s="51">
        <f>IF(G36="","",IF(G36&lt;=9,11,"."))</f>
        <v>11</v>
      </c>
      <c r="H37" s="51">
        <f>IF(H36="","",IF(H36&lt;=9,11,"."))</f>
        <v>11</v>
      </c>
      <c r="I37" s="51">
        <v>6</v>
      </c>
      <c r="J37" s="52">
        <f>IF(E37&gt;E36,1,0)+AND(F37&gt;F36)+AND(G37&gt;G36)+AND(H37&gt;H36)+AND(I37&gt;I36)</f>
        <v>3</v>
      </c>
      <c r="K37" s="140" t="str">
        <f>IF(J37&gt;J36,D14,"-")</f>
        <v>ANDER JORGE</v>
      </c>
      <c r="L37" s="140"/>
      <c r="M37" s="140"/>
    </row>
    <row r="38" spans="2:13" ht="19.5" customHeight="1">
      <c r="B38" s="142" t="str">
        <f>D15</f>
        <v>AITOR OCHOA</v>
      </c>
      <c r="C38" s="31">
        <v>2</v>
      </c>
      <c r="D38" s="57" t="str">
        <f>D12</f>
        <v>ENEKO MARTIN</v>
      </c>
      <c r="E38" s="48">
        <v>13</v>
      </c>
      <c r="F38" s="48">
        <v>11</v>
      </c>
      <c r="G38" s="48">
        <v>3</v>
      </c>
      <c r="H38" s="48">
        <v>5</v>
      </c>
      <c r="I38" s="48"/>
      <c r="J38" s="49">
        <f>IF(E38&gt;E39,1,0)+AND(F38&gt;F39)+AND(G38&gt;G39)+AND(H38&gt;H39)+AND(I38&gt;I39)</f>
        <v>1</v>
      </c>
      <c r="K38" s="139" t="str">
        <f>IF(J38&gt;J39,D12,"-")</f>
        <v>-</v>
      </c>
      <c r="L38" s="139"/>
      <c r="M38" s="139"/>
    </row>
    <row r="39" spans="2:13" ht="19.5" customHeight="1">
      <c r="B39" s="142"/>
      <c r="C39" s="59">
        <v>1</v>
      </c>
      <c r="D39" s="60" t="str">
        <f>D11</f>
        <v>IRATI OTAMENDI</v>
      </c>
      <c r="E39" s="61">
        <v>11</v>
      </c>
      <c r="F39" s="61">
        <v>13</v>
      </c>
      <c r="G39" s="61">
        <f>IF(G38="","",IF(G38&lt;=9,11,"."))</f>
        <v>11</v>
      </c>
      <c r="H39" s="61">
        <f>IF(H38="","",IF(H38&lt;=9,11,"."))</f>
        <v>11</v>
      </c>
      <c r="I39" s="61">
        <f>IF(I38="","",IF(I38&lt;=9,11,"."))</f>
      </c>
      <c r="J39" s="62">
        <f>IF(E39&gt;E38,1,0)+AND(F39&gt;F38)+AND(G39&gt;G38)+AND(H39&gt;H38)+AND(I39&gt;I38)</f>
        <v>3</v>
      </c>
      <c r="K39" s="143" t="str">
        <f>IF(J39&gt;J38,D11,"-")</f>
        <v>IRATI OTAMENDI</v>
      </c>
      <c r="L39" s="143"/>
      <c r="M39" s="143"/>
    </row>
    <row r="40" spans="5:9" ht="12.75">
      <c r="E40" s="63"/>
      <c r="F40" s="63"/>
      <c r="G40" s="63"/>
      <c r="H40" s="63"/>
      <c r="I40" s="63"/>
    </row>
    <row r="41" spans="5:9" ht="12.75">
      <c r="E41" s="64">
        <f>IF(E40="","",IF(E40&lt;=9,11,"."))</f>
      </c>
      <c r="F41" s="64">
        <f>IF(F40="","",IF(F40&lt;=9,11,"."))</f>
      </c>
      <c r="G41" s="64">
        <f>IF(G40="","",IF(G40&lt;=9,11,"."))</f>
      </c>
      <c r="H41" s="64">
        <f>IF(H40="","",IF(H40&lt;=9,11,"."))</f>
      </c>
      <c r="I41" s="64">
        <f>IF(I40="","",IF(I40&lt;=9,11,"."))</f>
      </c>
    </row>
    <row r="42" spans="3:13" ht="15" customHeight="1">
      <c r="C42" s="144" t="s">
        <v>78</v>
      </c>
      <c r="D42" s="144"/>
      <c r="E42" s="144"/>
      <c r="F42" s="144"/>
      <c r="G42" s="144"/>
      <c r="H42" s="144"/>
      <c r="I42" s="144"/>
      <c r="J42" s="144"/>
      <c r="K42" s="144"/>
      <c r="L42" s="144"/>
      <c r="M42" s="144"/>
    </row>
    <row r="44" spans="3:13" ht="12.75">
      <c r="C44" s="65"/>
      <c r="D44" s="39"/>
      <c r="E44" s="39"/>
      <c r="F44" s="39"/>
      <c r="G44" s="39"/>
      <c r="H44" s="39"/>
      <c r="I44" s="39"/>
      <c r="J44" s="66" t="s">
        <v>79</v>
      </c>
      <c r="K44" s="67" t="s">
        <v>80</v>
      </c>
      <c r="L44" s="68" t="s">
        <v>81</v>
      </c>
      <c r="M44" s="69" t="s">
        <v>82</v>
      </c>
    </row>
    <row r="45" spans="3:13" ht="12.75">
      <c r="C45" s="70">
        <v>1</v>
      </c>
      <c r="D45" s="71" t="str">
        <f>D11</f>
        <v>IRATI OTAMENDI</v>
      </c>
      <c r="E45" s="71"/>
      <c r="F45" s="71"/>
      <c r="G45" s="71"/>
      <c r="H45" s="71"/>
      <c r="I45" s="71"/>
      <c r="J45" s="72">
        <f>COUNTIF($K$20:$K$39,D11)*2</f>
        <v>8</v>
      </c>
      <c r="K45" s="73">
        <f>SUM(J21+J27+J33+J39)</f>
        <v>12</v>
      </c>
      <c r="L45" s="74">
        <f>SUM(E21:I21,E27:I27,E33:I33,E39:I39)</f>
        <v>164</v>
      </c>
      <c r="M45" s="75">
        <f>IF(J45&lt;&gt;0,RANK(J45,J45:J49),"")</f>
        <v>1</v>
      </c>
    </row>
    <row r="46" spans="3:13" ht="12.75">
      <c r="C46" s="76">
        <v>2</v>
      </c>
      <c r="D46" s="77" t="str">
        <f>D12</f>
        <v>ENEKO MARTIN</v>
      </c>
      <c r="E46" s="77"/>
      <c r="F46" s="77"/>
      <c r="G46" s="77"/>
      <c r="H46" s="77"/>
      <c r="I46" s="77"/>
      <c r="J46" s="78">
        <f>COUNTIF($K$20:$K$39,D12)*2</f>
        <v>6</v>
      </c>
      <c r="K46" s="79">
        <f>SUM(J23+J29+J35+J38)</f>
        <v>10</v>
      </c>
      <c r="L46" s="80">
        <f>SUM(E23:I23,E29:I29,E33:I33,E38:I38)</f>
        <v>149</v>
      </c>
      <c r="M46" s="75">
        <f>IF(J46&lt;&gt;0,RANK(J46,J45:J49),"")</f>
        <v>2</v>
      </c>
    </row>
    <row r="47" spans="3:13" ht="12.75">
      <c r="C47" s="81">
        <v>3</v>
      </c>
      <c r="D47" s="77" t="str">
        <f>D13</f>
        <v>OIÑATZ AZURMENDI</v>
      </c>
      <c r="E47" s="77"/>
      <c r="F47" s="77"/>
      <c r="G47" s="77"/>
      <c r="H47" s="77"/>
      <c r="I47" s="77"/>
      <c r="J47" s="78">
        <f>COUNTIF($K$20:$K$39,D13)*2</f>
        <v>2</v>
      </c>
      <c r="K47" s="79">
        <f>SUM(J25+J28+J32+J36)</f>
        <v>7</v>
      </c>
      <c r="L47" s="80">
        <f>SUM(E25:I25,E28:I28,E32:I32,E36:I36)</f>
        <v>121</v>
      </c>
      <c r="M47" s="75">
        <f>IF(J47&lt;&gt;0,RANK(J47,J45:J49),"")</f>
        <v>4</v>
      </c>
    </row>
    <row r="48" spans="3:13" ht="12.75">
      <c r="C48" s="82">
        <v>4</v>
      </c>
      <c r="D48" s="83" t="str">
        <f>D14</f>
        <v>ANDER JORGE</v>
      </c>
      <c r="E48" s="83"/>
      <c r="F48" s="83"/>
      <c r="G48" s="83"/>
      <c r="H48" s="83"/>
      <c r="I48" s="83"/>
      <c r="J48" s="78">
        <f>COUNTIF($K$20:$K$39,D14)*2</f>
        <v>4</v>
      </c>
      <c r="K48" s="79">
        <f>SUM(J22+J26+J30+J37)</f>
        <v>10</v>
      </c>
      <c r="L48" s="80">
        <f>SUM(E22:I22,E26:I26,E30:I30,E37:I37)</f>
        <v>168</v>
      </c>
      <c r="M48" s="75">
        <f>IF(J48&lt;&gt;0,RANK(J48,J45:J49),"")</f>
        <v>3</v>
      </c>
    </row>
    <row r="49" spans="3:13" ht="12.75">
      <c r="C49" s="84">
        <v>5</v>
      </c>
      <c r="D49" s="85" t="str">
        <f>D15</f>
        <v>AITOR OCHOA</v>
      </c>
      <c r="E49" s="85"/>
      <c r="F49" s="85"/>
      <c r="G49" s="85"/>
      <c r="H49" s="85"/>
      <c r="I49" s="85"/>
      <c r="J49" s="86">
        <f>COUNTIF($K$20:$K$39,D15)*2</f>
        <v>0</v>
      </c>
      <c r="K49" s="87">
        <f>J20+J24+J31+J34</f>
        <v>0</v>
      </c>
      <c r="L49" s="87">
        <f>SUM(E20:I20,E24:I24,E31:I31,E34:I34)</f>
        <v>69</v>
      </c>
      <c r="M49" s="88">
        <f>IF(J49&lt;&gt;0,RANK(J49,J45:J49),"")</f>
      </c>
    </row>
    <row r="50" ht="9" customHeight="1"/>
    <row r="51" ht="9" customHeight="1"/>
  </sheetData>
  <sheetProtection selectLockedCells="1" selectUnlockedCells="1"/>
  <mergeCells count="58">
    <mergeCell ref="C42:M42"/>
    <mergeCell ref="B36:B37"/>
    <mergeCell ref="K36:M36"/>
    <mergeCell ref="K37:M37"/>
    <mergeCell ref="B38:B39"/>
    <mergeCell ref="K38:M38"/>
    <mergeCell ref="K39:M39"/>
    <mergeCell ref="B32:B33"/>
    <mergeCell ref="K32:M32"/>
    <mergeCell ref="K33:M33"/>
    <mergeCell ref="B34:B35"/>
    <mergeCell ref="K34:M34"/>
    <mergeCell ref="K35:M35"/>
    <mergeCell ref="B28:B29"/>
    <mergeCell ref="K28:M28"/>
    <mergeCell ref="K29:M29"/>
    <mergeCell ref="B30:B31"/>
    <mergeCell ref="K30:M30"/>
    <mergeCell ref="K31:M31"/>
    <mergeCell ref="B24:B25"/>
    <mergeCell ref="K24:M24"/>
    <mergeCell ref="K25:M25"/>
    <mergeCell ref="B26:B27"/>
    <mergeCell ref="K26:M26"/>
    <mergeCell ref="K27:M27"/>
    <mergeCell ref="K19:M19"/>
    <mergeCell ref="B20:B21"/>
    <mergeCell ref="K20:M20"/>
    <mergeCell ref="K21:M21"/>
    <mergeCell ref="B22:B23"/>
    <mergeCell ref="K22:M22"/>
    <mergeCell ref="K23:M23"/>
    <mergeCell ref="D14:F14"/>
    <mergeCell ref="G14:I14"/>
    <mergeCell ref="J14:M14"/>
    <mergeCell ref="D15:F15"/>
    <mergeCell ref="G15:I15"/>
    <mergeCell ref="J15:M15"/>
    <mergeCell ref="D12:F12"/>
    <mergeCell ref="G12:I12"/>
    <mergeCell ref="J12:M12"/>
    <mergeCell ref="D13:F13"/>
    <mergeCell ref="G13:I13"/>
    <mergeCell ref="J13:M13"/>
    <mergeCell ref="C10:F10"/>
    <mergeCell ref="G10:I10"/>
    <mergeCell ref="J10:K10"/>
    <mergeCell ref="L10:M10"/>
    <mergeCell ref="D11:F11"/>
    <mergeCell ref="G11:I11"/>
    <mergeCell ref="J11:M11"/>
    <mergeCell ref="C4:M7"/>
    <mergeCell ref="C8:D8"/>
    <mergeCell ref="E8:K8"/>
    <mergeCell ref="C9:D9"/>
    <mergeCell ref="E9:F9"/>
    <mergeCell ref="G9:I9"/>
    <mergeCell ref="L9:M9"/>
  </mergeCells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4:M49"/>
  <sheetViews>
    <sheetView showGridLines="0" zoomScale="75" zoomScaleNormal="75" zoomScalePageLayoutView="0" workbookViewId="0" topLeftCell="A11">
      <selection activeCell="G39" sqref="G39"/>
    </sheetView>
  </sheetViews>
  <sheetFormatPr defaultColWidth="11.421875" defaultRowHeight="12.75"/>
  <cols>
    <col min="1" max="1" width="3.57421875" style="0" customWidth="1"/>
    <col min="2" max="2" width="12.8515625" style="0" customWidth="1"/>
    <col min="3" max="3" width="3.421875" style="0" customWidth="1"/>
    <col min="4" max="4" width="25.7109375" style="0" customWidth="1"/>
    <col min="5" max="9" width="4.7109375" style="0" customWidth="1"/>
    <col min="10" max="10" width="9.421875" style="0" customWidth="1"/>
    <col min="11" max="11" width="7.57421875" style="0" customWidth="1"/>
    <col min="12" max="12" width="7.7109375" style="0" customWidth="1"/>
    <col min="13" max="13" width="15.57421875" style="0" customWidth="1"/>
    <col min="14" max="14" width="8.28125" style="0" customWidth="1"/>
  </cols>
  <sheetData>
    <row r="2" ht="11.25" customHeight="1"/>
    <row r="3" ht="12.75" hidden="1"/>
    <row r="4" spans="3:13" ht="12.75">
      <c r="C4" s="115" t="str">
        <f>CAMPEONATO!C16</f>
        <v>Campeonato Euskadi Escolar</v>
      </c>
      <c r="D4" s="115"/>
      <c r="E4" s="115"/>
      <c r="F4" s="115"/>
      <c r="G4" s="115"/>
      <c r="H4" s="115"/>
      <c r="I4" s="115"/>
      <c r="J4" s="115"/>
      <c r="K4" s="115"/>
      <c r="L4" s="115"/>
      <c r="M4" s="115"/>
    </row>
    <row r="5" spans="3:13" ht="12.75"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</row>
    <row r="6" spans="3:13" ht="12.75"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</row>
    <row r="7" spans="3:13" ht="87.75" customHeight="1"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</row>
    <row r="8" spans="3:13" ht="27" customHeight="1">
      <c r="C8" s="116" t="s">
        <v>66</v>
      </c>
      <c r="D8" s="116"/>
      <c r="E8" s="117" t="str">
        <f>CAMPEONATO!C34</f>
        <v>C.T Sonia Echezarreta</v>
      </c>
      <c r="F8" s="117"/>
      <c r="G8" s="117"/>
      <c r="H8" s="117"/>
      <c r="I8" s="117"/>
      <c r="J8" s="117"/>
      <c r="K8" s="117"/>
      <c r="L8" s="25" t="s">
        <v>67</v>
      </c>
      <c r="M8" s="26">
        <f>CAMPEONATO!H34</f>
        <v>43253</v>
      </c>
    </row>
    <row r="9" spans="3:13" ht="27" customHeight="1">
      <c r="C9" s="116" t="s">
        <v>68</v>
      </c>
      <c r="D9" s="116"/>
      <c r="E9" s="118">
        <v>3</v>
      </c>
      <c r="F9" s="118"/>
      <c r="G9" s="119" t="s">
        <v>69</v>
      </c>
      <c r="H9" s="119"/>
      <c r="I9" s="119"/>
      <c r="J9" s="27" t="s">
        <v>84</v>
      </c>
      <c r="K9" s="28" t="s">
        <v>71</v>
      </c>
      <c r="L9" s="120">
        <v>0.4166666666666667</v>
      </c>
      <c r="M9" s="120"/>
    </row>
    <row r="10" spans="3:13" ht="27" customHeight="1">
      <c r="C10" s="121" t="s">
        <v>72</v>
      </c>
      <c r="D10" s="121"/>
      <c r="E10" s="121"/>
      <c r="F10" s="121"/>
      <c r="G10" s="122" t="s">
        <v>73</v>
      </c>
      <c r="H10" s="122"/>
      <c r="I10" s="122"/>
      <c r="J10" s="123" t="s">
        <v>7</v>
      </c>
      <c r="K10" s="123"/>
      <c r="L10" s="124" t="s">
        <v>74</v>
      </c>
      <c r="M10" s="124"/>
    </row>
    <row r="11" spans="3:13" ht="12.75">
      <c r="C11" s="29">
        <v>2</v>
      </c>
      <c r="D11" s="125" t="str">
        <f>IF(C11="","",VLOOKUP(C11,DORSAL!E16:G137,2,FALSE))</f>
        <v>GABRIEL EGEA</v>
      </c>
      <c r="E11" s="125"/>
      <c r="F11" s="125"/>
      <c r="G11" s="126"/>
      <c r="H11" s="126"/>
      <c r="I11" s="126"/>
      <c r="J11" s="127" t="str">
        <f>IF(C11="","",VLOOKUP(C11,DORSAL!E16:G137,3,FALSE))</f>
        <v>ARABA</v>
      </c>
      <c r="K11" s="127"/>
      <c r="L11" s="127"/>
      <c r="M11" s="127"/>
    </row>
    <row r="12" spans="3:13" ht="12.75">
      <c r="C12" s="29">
        <v>14</v>
      </c>
      <c r="D12" s="125" t="str">
        <f>IF(C12="","",VLOOKUP(C12,DORSAL!E16:G138,2,FALSE))</f>
        <v>EKAITZ RUBIO</v>
      </c>
      <c r="E12" s="125"/>
      <c r="F12" s="125"/>
      <c r="G12" s="128"/>
      <c r="H12" s="128"/>
      <c r="I12" s="128"/>
      <c r="J12" s="127" t="str">
        <f>IF(C12="","",VLOOKUP(C12,DORSAL!E16:G137,3,FALSE))</f>
        <v>GIPUZKOA A</v>
      </c>
      <c r="K12" s="127"/>
      <c r="L12" s="127"/>
      <c r="M12" s="127"/>
    </row>
    <row r="13" spans="3:13" ht="12.75">
      <c r="C13" s="29">
        <v>7</v>
      </c>
      <c r="D13" s="125" t="str">
        <f>IF(C13="","",VLOOKUP(C13,DORSAL!E16:G139,2,FALSE))</f>
        <v>AITOR PFLUGEL</v>
      </c>
      <c r="E13" s="125"/>
      <c r="F13" s="125"/>
      <c r="G13" s="128"/>
      <c r="H13" s="128"/>
      <c r="I13" s="128"/>
      <c r="J13" s="127" t="str">
        <f>IF(C13="","",VLOOKUP(C13,DORSAL!E16:G137,3,FALSE))</f>
        <v>BIZKAIA A</v>
      </c>
      <c r="K13" s="127"/>
      <c r="L13" s="127"/>
      <c r="M13" s="127"/>
    </row>
    <row r="14" spans="3:13" ht="12.75">
      <c r="C14" s="31">
        <v>9</v>
      </c>
      <c r="D14" s="129" t="str">
        <f>IF(C14="","",VLOOKUP(C14,DORSAL!E16:G140,2,FALSE))</f>
        <v>PAULA MAESO</v>
      </c>
      <c r="E14" s="129"/>
      <c r="F14" s="129"/>
      <c r="G14" s="130"/>
      <c r="H14" s="130"/>
      <c r="I14" s="130"/>
      <c r="J14" s="131" t="str">
        <f>IF(C14="","",VLOOKUP(C14,DORSAL!E16:G137,3,FALSE))</f>
        <v>BIZKAIA B</v>
      </c>
      <c r="K14" s="131"/>
      <c r="L14" s="131"/>
      <c r="M14" s="131"/>
    </row>
    <row r="15" spans="3:13" ht="14.25" customHeight="1">
      <c r="C15" s="32">
        <v>17</v>
      </c>
      <c r="D15" s="132" t="str">
        <f>IF(C15="","",VLOOKUP(C15,DORSAL!E16:G141,2,FALSE))</f>
        <v>IRIA SUAREZ</v>
      </c>
      <c r="E15" s="132"/>
      <c r="F15" s="132"/>
      <c r="G15" s="133"/>
      <c r="H15" s="133"/>
      <c r="I15" s="133"/>
      <c r="J15" s="134" t="str">
        <f>IF(C15="","",VLOOKUP(C15,DORSAL!E16:G137,3,FALSE))</f>
        <v>GIPUZKOA B</v>
      </c>
      <c r="K15" s="134"/>
      <c r="L15" s="134"/>
      <c r="M15" s="134"/>
    </row>
    <row r="16" spans="3:13" ht="6" customHeight="1">
      <c r="C16" s="33"/>
      <c r="D16" s="34"/>
      <c r="E16" s="34"/>
      <c r="F16" s="34"/>
      <c r="G16" s="34"/>
      <c r="H16" s="34"/>
      <c r="I16" s="34"/>
      <c r="J16" s="34"/>
      <c r="K16" s="35"/>
      <c r="L16" s="33"/>
      <c r="M16" s="33"/>
    </row>
    <row r="17" ht="6" customHeight="1">
      <c r="C17" s="36"/>
    </row>
    <row r="18" ht="6.75" customHeight="1">
      <c r="C18" s="36"/>
    </row>
    <row r="19" spans="2:13" ht="27" customHeight="1">
      <c r="B19" s="16" t="s">
        <v>75</v>
      </c>
      <c r="C19" s="37"/>
      <c r="D19" s="38" t="s">
        <v>72</v>
      </c>
      <c r="E19" s="39"/>
      <c r="F19" s="39"/>
      <c r="G19" s="39"/>
      <c r="H19" s="39"/>
      <c r="I19" s="39"/>
      <c r="J19" s="40" t="s">
        <v>76</v>
      </c>
      <c r="K19" s="135" t="s">
        <v>77</v>
      </c>
      <c r="L19" s="135"/>
      <c r="M19" s="135"/>
    </row>
    <row r="20" spans="2:13" ht="19.5" customHeight="1">
      <c r="B20" s="136" t="str">
        <f>D12</f>
        <v>EKAITZ RUBIO</v>
      </c>
      <c r="C20" s="31">
        <v>5</v>
      </c>
      <c r="D20" s="41" t="str">
        <f>D15</f>
        <v>IRIA SUAREZ</v>
      </c>
      <c r="E20" s="30">
        <v>7</v>
      </c>
      <c r="F20" s="30">
        <v>9</v>
      </c>
      <c r="G20" s="30">
        <v>10</v>
      </c>
      <c r="H20" s="30"/>
      <c r="I20" s="30"/>
      <c r="J20" s="42">
        <f>IF(E20&gt;E21,1,0)+AND(F20&gt;F21)+AND(G20&gt;G21)+AND(H20&gt;H21)+AND(I20&gt;I21)</f>
        <v>0</v>
      </c>
      <c r="K20" s="131" t="str">
        <f>IF(J20&gt;J21,D15,"-")</f>
        <v>-</v>
      </c>
      <c r="L20" s="131"/>
      <c r="M20" s="131"/>
    </row>
    <row r="21" spans="2:13" ht="19.5" customHeight="1">
      <c r="B21" s="136"/>
      <c r="C21" s="43">
        <v>1</v>
      </c>
      <c r="D21" s="44" t="str">
        <f>D11</f>
        <v>GABRIEL EGEA</v>
      </c>
      <c r="E21" s="45">
        <f>IF(E20="","",IF(E20&lt;=9,11,"."))</f>
        <v>11</v>
      </c>
      <c r="F21" s="45">
        <f>IF(F20="","",IF(F20&lt;=9,11,"."))</f>
        <v>11</v>
      </c>
      <c r="G21" s="45">
        <v>12</v>
      </c>
      <c r="H21" s="45">
        <f>IF(H20="","",IF(H20&lt;=9,11,"."))</f>
      </c>
      <c r="I21" s="45">
        <f>IF(I20="","",IF(I20&lt;=9,11,"."))</f>
      </c>
      <c r="J21" s="46">
        <f>IF(E21&gt;E20,1,0)+AND(F21&gt;F20)+AND(G21&gt;G20)+AND(H21&gt;H20)+AND(I21&gt;I20)</f>
        <v>3</v>
      </c>
      <c r="K21" s="137" t="str">
        <f>IF(J21&gt;J20,D11,"-")</f>
        <v>GABRIEL EGEA</v>
      </c>
      <c r="L21" s="137"/>
      <c r="M21" s="137"/>
    </row>
    <row r="22" spans="2:13" ht="19.5" customHeight="1">
      <c r="B22" s="138" t="str">
        <f>D13</f>
        <v>AITOR PFLUGEL</v>
      </c>
      <c r="C22" s="31">
        <v>4</v>
      </c>
      <c r="D22" s="47" t="str">
        <f>D14</f>
        <v>PAULA MAESO</v>
      </c>
      <c r="E22" s="48">
        <v>5</v>
      </c>
      <c r="F22" s="48">
        <v>3</v>
      </c>
      <c r="G22" s="48">
        <v>3</v>
      </c>
      <c r="H22" s="48"/>
      <c r="I22" s="48"/>
      <c r="J22" s="49">
        <f>IF(E22&gt;E23,1,0)+AND(F22&gt;F23)+AND(G22&gt;G23)+AND(H22&gt;H23)+AND(I22&gt;I23)</f>
        <v>0</v>
      </c>
      <c r="K22" s="139" t="str">
        <f>IF(J22&gt;J23,D14,"-")</f>
        <v>-</v>
      </c>
      <c r="L22" s="139"/>
      <c r="M22" s="139"/>
    </row>
    <row r="23" spans="2:13" ht="19.5" customHeight="1">
      <c r="B23" s="138"/>
      <c r="C23" s="43">
        <v>2</v>
      </c>
      <c r="D23" s="50" t="str">
        <f>D12</f>
        <v>EKAITZ RUBIO</v>
      </c>
      <c r="E23" s="51">
        <f>IF(E22="","",IF(E22&lt;=9,11,"."))</f>
        <v>11</v>
      </c>
      <c r="F23" s="51">
        <f>IF(F22="","",IF(F22&lt;=9,11,"."))</f>
        <v>11</v>
      </c>
      <c r="G23" s="51">
        <f>IF(G22="","",IF(G22&lt;=9,11,"."))</f>
        <v>11</v>
      </c>
      <c r="H23" s="51">
        <f>IF(H22="","",IF(H22&lt;=9,11,"."))</f>
      </c>
      <c r="I23" s="51">
        <f>IF(I22="","",IF(I22&lt;=9,11,"."))</f>
      </c>
      <c r="J23" s="52">
        <f>IF(E23&gt;E22,1,0)+AND(F23&gt;F22)+AND(G23&gt;G22)+AND(H23&gt;H22)+AND(I23&gt;I22)</f>
        <v>3</v>
      </c>
      <c r="K23" s="140" t="str">
        <f>IF(J23&gt;J22,D12,"-")</f>
        <v>EKAITZ RUBIO</v>
      </c>
      <c r="L23" s="140"/>
      <c r="M23" s="140"/>
    </row>
    <row r="24" spans="2:13" ht="19.5" customHeight="1">
      <c r="B24" s="138" t="str">
        <f>D14</f>
        <v>PAULA MAESO</v>
      </c>
      <c r="C24" s="31">
        <v>5</v>
      </c>
      <c r="D24" s="47" t="str">
        <f>D15</f>
        <v>IRIA SUAREZ</v>
      </c>
      <c r="E24" s="48">
        <v>9</v>
      </c>
      <c r="F24" s="48">
        <v>8</v>
      </c>
      <c r="G24" s="48">
        <v>7</v>
      </c>
      <c r="H24" s="48"/>
      <c r="I24" s="48"/>
      <c r="J24" s="49">
        <f>IF(E24&gt;E25,1,0)+AND(F24&gt;F25)+AND(G24&gt;G25)+AND(H24&gt;H25)+AND(I24&gt;I25)</f>
        <v>0</v>
      </c>
      <c r="K24" s="139" t="str">
        <f>IF(J24&gt;J25,D15,"-")</f>
        <v>-</v>
      </c>
      <c r="L24" s="139"/>
      <c r="M24" s="139"/>
    </row>
    <row r="25" spans="2:13" ht="19.5" customHeight="1">
      <c r="B25" s="138"/>
      <c r="C25" s="43">
        <v>3</v>
      </c>
      <c r="D25" s="50" t="str">
        <f>D13</f>
        <v>AITOR PFLUGEL</v>
      </c>
      <c r="E25" s="51">
        <f>IF(E24="","",IF(E24&lt;=9,11,"."))</f>
        <v>11</v>
      </c>
      <c r="F25" s="51">
        <f>IF(F24="","",IF(F24&lt;=9,11,"."))</f>
        <v>11</v>
      </c>
      <c r="G25" s="51">
        <f>IF(G24="","",IF(G24&lt;=9,11,"."))</f>
        <v>11</v>
      </c>
      <c r="H25" s="51">
        <f>IF(H24="","",IF(H24&lt;=9,11,"."))</f>
      </c>
      <c r="I25" s="51">
        <f>IF(I24="","",IF(I24&lt;=9,11,"."))</f>
      </c>
      <c r="J25" s="52">
        <f>IF(E25&gt;E24,1,0)+AND(F25&gt;F24)+AND(G25&gt;G24)+AND(H25&gt;H24)+AND(I25&gt;I24)</f>
        <v>3</v>
      </c>
      <c r="K25" s="140" t="str">
        <f>IF(J25&gt;J24,D13,"-")</f>
        <v>AITOR PFLUGEL</v>
      </c>
      <c r="L25" s="140"/>
      <c r="M25" s="140"/>
    </row>
    <row r="26" spans="2:13" ht="19.5" customHeight="1">
      <c r="B26" s="138" t="str">
        <f>D15</f>
        <v>IRIA SUAREZ</v>
      </c>
      <c r="C26" s="31">
        <v>4</v>
      </c>
      <c r="D26" s="47" t="str">
        <f>D14</f>
        <v>PAULA MAESO</v>
      </c>
      <c r="E26" s="48">
        <v>0</v>
      </c>
      <c r="F26" s="48">
        <v>3</v>
      </c>
      <c r="G26" s="48">
        <v>8</v>
      </c>
      <c r="H26" s="48"/>
      <c r="I26" s="48"/>
      <c r="J26" s="49">
        <f>IF(E26&gt;E27,1,0)+AND(F26&gt;F27)+AND(G26&gt;G27)+AND(H26&gt;H27)+AND(I26&gt;I27)</f>
        <v>0</v>
      </c>
      <c r="K26" s="139" t="str">
        <f>IF(J26&gt;J27,D14,"-")</f>
        <v>-</v>
      </c>
      <c r="L26" s="139"/>
      <c r="M26" s="139"/>
    </row>
    <row r="27" spans="2:13" ht="19.5" customHeight="1">
      <c r="B27" s="138"/>
      <c r="C27" s="43">
        <v>1</v>
      </c>
      <c r="D27" s="50" t="str">
        <f>D11</f>
        <v>GABRIEL EGEA</v>
      </c>
      <c r="E27" s="51">
        <f>IF(E26="","",IF(E26&lt;=9,11,"."))</f>
        <v>11</v>
      </c>
      <c r="F27" s="51">
        <f>IF(F26="","",IF(F26&lt;=9,11,"."))</f>
        <v>11</v>
      </c>
      <c r="G27" s="51">
        <f>IF(G26="","",IF(G26&lt;=9,11,"."))</f>
        <v>11</v>
      </c>
      <c r="H27" s="51">
        <f>IF(H26="","",IF(H26&lt;=9,11,"."))</f>
      </c>
      <c r="I27" s="51">
        <f>IF(I26="","",IF(I26&lt;=9,11,"."))</f>
      </c>
      <c r="J27" s="52">
        <f>IF(E27&gt;E26,1,0)+AND(F27&gt;F26)+AND(G27&gt;G26)+AND(H27&gt;H26)+AND(I27&gt;I26)</f>
        <v>3</v>
      </c>
      <c r="K27" s="140" t="str">
        <f>IF(J27&gt;J26,D11,"-")</f>
        <v>GABRIEL EGEA</v>
      </c>
      <c r="L27" s="140"/>
      <c r="M27" s="140"/>
    </row>
    <row r="28" spans="2:13" ht="19.5" customHeight="1">
      <c r="B28" s="138" t="str">
        <f>D11</f>
        <v>GABRIEL EGEA</v>
      </c>
      <c r="C28" s="31">
        <v>3</v>
      </c>
      <c r="D28" s="47" t="str">
        <f>D13</f>
        <v>AITOR PFLUGEL</v>
      </c>
      <c r="E28" s="48">
        <v>11</v>
      </c>
      <c r="F28" s="48">
        <v>11</v>
      </c>
      <c r="G28" s="48">
        <v>11</v>
      </c>
      <c r="H28" s="48"/>
      <c r="I28" s="48"/>
      <c r="J28" s="49">
        <f>IF(E28&gt;E29,1,0)+AND(F28&gt;F29)+AND(G28&gt;G29)+AND(H28&gt;H29)+AND(I28&gt;I29)</f>
        <v>3</v>
      </c>
      <c r="K28" s="139" t="str">
        <f>IF(J28&gt;J29,D13,"-")</f>
        <v>AITOR PFLUGEL</v>
      </c>
      <c r="L28" s="139"/>
      <c r="M28" s="139"/>
    </row>
    <row r="29" spans="2:13" ht="19.5" customHeight="1">
      <c r="B29" s="138"/>
      <c r="C29" s="43">
        <v>2</v>
      </c>
      <c r="D29" s="50" t="str">
        <f>D12</f>
        <v>EKAITZ RUBIO</v>
      </c>
      <c r="E29" s="51">
        <v>4</v>
      </c>
      <c r="F29" s="51">
        <v>7</v>
      </c>
      <c r="G29" s="51">
        <v>4</v>
      </c>
      <c r="H29" s="51">
        <f>IF(H28="","",IF(H28&lt;=9,11,"."))</f>
      </c>
      <c r="I29" s="51">
        <f>IF(I28="","",IF(I28&lt;=9,11,"."))</f>
      </c>
      <c r="J29" s="52">
        <f>IF(E29&gt;E28,1,0)+AND(F29&gt;F28)+AND(G29&gt;G28)+AND(H29&gt;H28)+AND(I29&gt;I28)</f>
        <v>0</v>
      </c>
      <c r="K29" s="140" t="str">
        <f>IF(J29&gt;J28,D12,"-")</f>
        <v>-</v>
      </c>
      <c r="L29" s="140"/>
      <c r="M29" s="140"/>
    </row>
    <row r="30" spans="2:13" ht="19.5" customHeight="1">
      <c r="B30" s="138" t="str">
        <f>D12</f>
        <v>EKAITZ RUBIO</v>
      </c>
      <c r="C30" s="53">
        <v>4</v>
      </c>
      <c r="D30" s="54" t="str">
        <f>D14</f>
        <v>PAULA MAESO</v>
      </c>
      <c r="E30" s="48">
        <v>9</v>
      </c>
      <c r="F30" s="48">
        <v>3</v>
      </c>
      <c r="G30" s="48">
        <v>7</v>
      </c>
      <c r="H30" s="48"/>
      <c r="I30" s="48"/>
      <c r="J30" s="49">
        <f>IF(E30&gt;E31,1,0)+AND(F30&gt;F31)+AND(G30&gt;G31)+AND(H30&gt;H31)+AND(I30&gt;I31)</f>
        <v>0</v>
      </c>
      <c r="K30" s="139" t="str">
        <f>IF(J30&gt;J31,D14,"-")</f>
        <v>-</v>
      </c>
      <c r="L30" s="139"/>
      <c r="M30" s="139"/>
    </row>
    <row r="31" spans="2:13" ht="19.5" customHeight="1">
      <c r="B31" s="138"/>
      <c r="C31" s="53">
        <v>5</v>
      </c>
      <c r="D31" s="54" t="str">
        <f>D15</f>
        <v>IRIA SUAREZ</v>
      </c>
      <c r="E31" s="55">
        <f>IF(E30="","",IF(E30&lt;=9,11,"."))</f>
        <v>11</v>
      </c>
      <c r="F31" s="55">
        <f>IF(F30="","",IF(F30&lt;=9,11,"."))</f>
        <v>11</v>
      </c>
      <c r="G31" s="55">
        <f>IF(G30="","",IF(G30&lt;=9,11,"."))</f>
        <v>11</v>
      </c>
      <c r="H31" s="55">
        <f>IF(H30="","",IF(H30&lt;=9,11,"."))</f>
      </c>
      <c r="I31" s="55">
        <f>IF(I30="","",IF(I30&lt;=9,11,"."))</f>
      </c>
      <c r="J31" s="56">
        <f>IF(E31&gt;E30,1,0)+AND(F31&gt;F30)+AND(G31&gt;G30)+AND(H31&gt;H30)+AND(I31&gt;I30)</f>
        <v>3</v>
      </c>
      <c r="K31" s="141" t="str">
        <f>IF(J31&gt;J30,D15,"-")</f>
        <v>IRIA SUAREZ</v>
      </c>
      <c r="L31" s="141"/>
      <c r="M31" s="141"/>
    </row>
    <row r="32" spans="2:13" ht="19.5" customHeight="1">
      <c r="B32" s="138" t="str">
        <f>D14</f>
        <v>PAULA MAESO</v>
      </c>
      <c r="C32" s="31">
        <v>3</v>
      </c>
      <c r="D32" s="57" t="str">
        <f>D13</f>
        <v>AITOR PFLUGEL</v>
      </c>
      <c r="E32" s="30">
        <v>3</v>
      </c>
      <c r="F32" s="30">
        <v>12</v>
      </c>
      <c r="G32" s="30">
        <v>7</v>
      </c>
      <c r="H32" s="30">
        <v>6</v>
      </c>
      <c r="I32" s="30"/>
      <c r="J32" s="49">
        <f>IF(E32&gt;E33,1,0)+AND(F32&gt;F33)+AND(G32&gt;G33)+AND(H32&gt;H33)+AND(I32&gt;I33)</f>
        <v>1</v>
      </c>
      <c r="K32" s="139" t="str">
        <f>IF(J32&gt;J33,D13,"-")</f>
        <v>-</v>
      </c>
      <c r="L32" s="139"/>
      <c r="M32" s="139"/>
    </row>
    <row r="33" spans="2:13" ht="19.5" customHeight="1">
      <c r="B33" s="138"/>
      <c r="C33" s="43">
        <v>1</v>
      </c>
      <c r="D33" s="58" t="str">
        <f>D11</f>
        <v>GABRIEL EGEA</v>
      </c>
      <c r="E33" s="45">
        <f>IF(E32="","",IF(E32&lt;=9,11,"."))</f>
        <v>11</v>
      </c>
      <c r="F33" s="45">
        <v>10</v>
      </c>
      <c r="G33" s="45">
        <f>IF(G32="","",IF(G32&lt;=9,11,"."))</f>
        <v>11</v>
      </c>
      <c r="H33" s="45">
        <f>IF(H32="","",IF(H32&lt;=9,11,"."))</f>
        <v>11</v>
      </c>
      <c r="I33" s="45">
        <f>IF(I32="","",IF(I32&lt;=9,11,"."))</f>
      </c>
      <c r="J33" s="52">
        <f>IF(E33&gt;E32,1,0)+AND(F33&gt;F32)+AND(G33&gt;G32)+AND(H33&gt;H32)+AND(I33&gt;I32)</f>
        <v>3</v>
      </c>
      <c r="K33" s="140" t="str">
        <f>IF(J33&gt;J32,D11,"-")</f>
        <v>GABRIEL EGEA</v>
      </c>
      <c r="L33" s="140"/>
      <c r="M33" s="140"/>
    </row>
    <row r="34" spans="2:13" ht="19.5" customHeight="1">
      <c r="B34" s="138" t="str">
        <f>D13</f>
        <v>AITOR PFLUGEL</v>
      </c>
      <c r="C34" s="31">
        <v>5</v>
      </c>
      <c r="D34" s="57" t="str">
        <f>D15</f>
        <v>IRIA SUAREZ</v>
      </c>
      <c r="E34" s="48">
        <v>11</v>
      </c>
      <c r="F34" s="48">
        <v>11</v>
      </c>
      <c r="G34" s="48">
        <v>18</v>
      </c>
      <c r="H34" s="48"/>
      <c r="I34" s="48"/>
      <c r="J34" s="49">
        <f>IF(E34&gt;E35,1,0)+AND(F34&gt;F35)+AND(G34&gt;G35)+AND(H34&gt;H35)+AND(I34&gt;I35)</f>
        <v>3</v>
      </c>
      <c r="K34" s="139" t="str">
        <f>IF(J34&gt;J35,D15,"-")</f>
        <v>IRIA SUAREZ</v>
      </c>
      <c r="L34" s="139"/>
      <c r="M34" s="139"/>
    </row>
    <row r="35" spans="2:13" ht="19.5" customHeight="1">
      <c r="B35" s="138"/>
      <c r="C35" s="43">
        <v>2</v>
      </c>
      <c r="D35" s="58" t="str">
        <f>D12</f>
        <v>EKAITZ RUBIO</v>
      </c>
      <c r="E35" s="51">
        <v>2</v>
      </c>
      <c r="F35" s="51">
        <v>6</v>
      </c>
      <c r="G35" s="51">
        <v>16</v>
      </c>
      <c r="H35" s="51">
        <f>IF(H34="","",IF(H34&lt;=9,11,"."))</f>
      </c>
      <c r="I35" s="51">
        <f>IF(I34="","",IF(I34&lt;=9,11,"."))</f>
      </c>
      <c r="J35" s="52">
        <f>IF(E35&gt;E34,1,0)+AND(F35&gt;F34)+AND(G35&gt;G34)+AND(H35&gt;H34)+AND(I35&gt;I34)</f>
        <v>0</v>
      </c>
      <c r="K35" s="140" t="str">
        <f>IF(J35&gt;J34,D12,"-")</f>
        <v>-</v>
      </c>
      <c r="L35" s="140"/>
      <c r="M35" s="140"/>
    </row>
    <row r="36" spans="2:13" ht="19.5" customHeight="1">
      <c r="B36" s="138" t="str">
        <f>D11</f>
        <v>GABRIEL EGEA</v>
      </c>
      <c r="C36" s="31">
        <v>3</v>
      </c>
      <c r="D36" s="57" t="str">
        <f>D13</f>
        <v>AITOR PFLUGEL</v>
      </c>
      <c r="E36" s="48">
        <v>11</v>
      </c>
      <c r="F36" s="48">
        <v>11</v>
      </c>
      <c r="G36" s="48">
        <v>11</v>
      </c>
      <c r="H36" s="48"/>
      <c r="I36" s="48"/>
      <c r="J36" s="49">
        <f>IF(E36&gt;E37,1,0)+AND(F36&gt;F37)+AND(G36&gt;G37)+AND(H36&gt;H37)+AND(I36&gt;I37)</f>
        <v>3</v>
      </c>
      <c r="K36" s="139" t="str">
        <f>IF(J36&gt;J37,D13,"-")</f>
        <v>AITOR PFLUGEL</v>
      </c>
      <c r="L36" s="139"/>
      <c r="M36" s="139"/>
    </row>
    <row r="37" spans="2:13" ht="19.5" customHeight="1">
      <c r="B37" s="138"/>
      <c r="C37" s="43">
        <v>4</v>
      </c>
      <c r="D37" s="58" t="str">
        <f>D14</f>
        <v>PAULA MAESO</v>
      </c>
      <c r="E37" s="51">
        <v>5</v>
      </c>
      <c r="F37" s="51">
        <v>2</v>
      </c>
      <c r="G37" s="51">
        <v>3</v>
      </c>
      <c r="H37" s="51">
        <f>IF(H36="","",IF(H36&lt;=9,11,"."))</f>
      </c>
      <c r="I37" s="51">
        <f>IF(I36="","",IF(I36&lt;=9,11,"."))</f>
      </c>
      <c r="J37" s="52">
        <f>IF(E37&gt;E36,1,0)+AND(F37&gt;F36)+AND(G37&gt;G36)+AND(H37&gt;H36)+AND(I37&gt;I36)</f>
        <v>0</v>
      </c>
      <c r="K37" s="140" t="str">
        <f>IF(J37&gt;J36,D14,"-")</f>
        <v>-</v>
      </c>
      <c r="L37" s="140"/>
      <c r="M37" s="140"/>
    </row>
    <row r="38" spans="2:13" ht="19.5" customHeight="1">
      <c r="B38" s="142" t="str">
        <f>D15</f>
        <v>IRIA SUAREZ</v>
      </c>
      <c r="C38" s="31">
        <v>2</v>
      </c>
      <c r="D38" s="57" t="str">
        <f>D12</f>
        <v>EKAITZ RUBIO</v>
      </c>
      <c r="E38" s="48">
        <v>4</v>
      </c>
      <c r="F38" s="48">
        <v>4</v>
      </c>
      <c r="G38" s="48">
        <v>3</v>
      </c>
      <c r="H38" s="48"/>
      <c r="I38" s="48"/>
      <c r="J38" s="49">
        <f>IF(E38&gt;E39,1,0)+AND(F38&gt;F39)+AND(G38&gt;G39)+AND(H38&gt;H39)+AND(I38&gt;I39)</f>
        <v>0</v>
      </c>
      <c r="K38" s="139" t="str">
        <f>IF(J38&gt;J39,D12,"-")</f>
        <v>-</v>
      </c>
      <c r="L38" s="139"/>
      <c r="M38" s="139"/>
    </row>
    <row r="39" spans="2:13" ht="19.5" customHeight="1">
      <c r="B39" s="142"/>
      <c r="C39" s="59">
        <v>1</v>
      </c>
      <c r="D39" s="60" t="str">
        <f>D11</f>
        <v>GABRIEL EGEA</v>
      </c>
      <c r="E39" s="61">
        <f>IF(E38="","",IF(E38&lt;=9,11,"."))</f>
        <v>11</v>
      </c>
      <c r="F39" s="61">
        <f>IF(F38="","",IF(F38&lt;=9,11,"."))</f>
        <v>11</v>
      </c>
      <c r="G39" s="61">
        <f>IF(G38="","",IF(G38&lt;=9,11,"."))</f>
        <v>11</v>
      </c>
      <c r="H39" s="61">
        <f>IF(H38="","",IF(H38&lt;=9,11,"."))</f>
      </c>
      <c r="I39" s="61">
        <f>IF(I38="","",IF(I38&lt;=9,11,"."))</f>
      </c>
      <c r="J39" s="62">
        <f>IF(E39&gt;E38,1,0)+AND(F39&gt;F38)+AND(G39&gt;G38)+AND(H39&gt;H38)+AND(I39&gt;I38)</f>
        <v>3</v>
      </c>
      <c r="K39" s="143" t="str">
        <f>IF(J39&gt;J38,D11,"-")</f>
        <v>GABRIEL EGEA</v>
      </c>
      <c r="L39" s="143"/>
      <c r="M39" s="143"/>
    </row>
    <row r="40" spans="5:9" ht="12.75">
      <c r="E40" s="63"/>
      <c r="F40" s="63"/>
      <c r="G40" s="63"/>
      <c r="H40" s="63"/>
      <c r="I40" s="63"/>
    </row>
    <row r="41" spans="5:9" ht="12.75">
      <c r="E41" s="64">
        <f>IF(E40="","",IF(E40&lt;=9,11,"."))</f>
      </c>
      <c r="F41" s="64">
        <f>IF(F40="","",IF(F40&lt;=9,11,"."))</f>
      </c>
      <c r="G41" s="64">
        <f>IF(G40="","",IF(G40&lt;=9,11,"."))</f>
      </c>
      <c r="H41" s="64">
        <f>IF(H40="","",IF(H40&lt;=9,11,"."))</f>
      </c>
      <c r="I41" s="64">
        <f>IF(I40="","",IF(I40&lt;=9,11,"."))</f>
      </c>
    </row>
    <row r="42" spans="3:13" ht="15" customHeight="1">
      <c r="C42" s="144" t="s">
        <v>78</v>
      </c>
      <c r="D42" s="144"/>
      <c r="E42" s="144"/>
      <c r="F42" s="144"/>
      <c r="G42" s="144"/>
      <c r="H42" s="144"/>
      <c r="I42" s="144"/>
      <c r="J42" s="144"/>
      <c r="K42" s="144"/>
      <c r="L42" s="144"/>
      <c r="M42" s="144"/>
    </row>
    <row r="44" spans="3:13" ht="12.75">
      <c r="C44" s="65"/>
      <c r="D44" s="39"/>
      <c r="E44" s="39"/>
      <c r="F44" s="39"/>
      <c r="G44" s="39"/>
      <c r="H44" s="39"/>
      <c r="I44" s="39"/>
      <c r="J44" s="66" t="s">
        <v>79</v>
      </c>
      <c r="K44" s="67" t="s">
        <v>80</v>
      </c>
      <c r="L44" s="68" t="s">
        <v>81</v>
      </c>
      <c r="M44" s="69" t="s">
        <v>82</v>
      </c>
    </row>
    <row r="45" spans="3:13" ht="12.75">
      <c r="C45" s="70">
        <v>1</v>
      </c>
      <c r="D45" s="71" t="str">
        <f>D11</f>
        <v>GABRIEL EGEA</v>
      </c>
      <c r="E45" s="71"/>
      <c r="F45" s="71"/>
      <c r="G45" s="71"/>
      <c r="H45" s="71"/>
      <c r="I45" s="71"/>
      <c r="J45" s="72">
        <f>COUNTIF($K$20:$K$39,D11)*2</f>
        <v>8</v>
      </c>
      <c r="K45" s="73">
        <f>SUM(J21+J27+J33+J39)</f>
        <v>12</v>
      </c>
      <c r="L45" s="74">
        <f>SUM(E21:I21,E27:I27,E33:I33,E39:I39)</f>
        <v>143</v>
      </c>
      <c r="M45" s="75">
        <f>IF(J45&lt;&gt;0,RANK(J45,J45:J49),"")</f>
        <v>1</v>
      </c>
    </row>
    <row r="46" spans="3:13" ht="12.75">
      <c r="C46" s="76">
        <v>2</v>
      </c>
      <c r="D46" s="77" t="str">
        <f>D12</f>
        <v>EKAITZ RUBIO</v>
      </c>
      <c r="E46" s="77"/>
      <c r="F46" s="77"/>
      <c r="G46" s="77"/>
      <c r="H46" s="77"/>
      <c r="I46" s="77"/>
      <c r="J46" s="78">
        <f>COUNTIF($K$20:$K$39,D12)*2</f>
        <v>2</v>
      </c>
      <c r="K46" s="79">
        <f>SUM(J23+J29+J35+J38)</f>
        <v>3</v>
      </c>
      <c r="L46" s="80">
        <f>SUM(E23:I23,E29:I29,E33:I33,E38:I38)</f>
        <v>102</v>
      </c>
      <c r="M46" s="75">
        <f>IF(J46&lt;&gt;0,RANK(J46,J45:J49),"")</f>
        <v>4</v>
      </c>
    </row>
    <row r="47" spans="3:13" ht="12.75">
      <c r="C47" s="81">
        <v>3</v>
      </c>
      <c r="D47" s="77" t="str">
        <f>D13</f>
        <v>AITOR PFLUGEL</v>
      </c>
      <c r="E47" s="77"/>
      <c r="F47" s="77"/>
      <c r="G47" s="77"/>
      <c r="H47" s="77"/>
      <c r="I47" s="77"/>
      <c r="J47" s="78">
        <f>COUNTIF($K$20:$K$39,D13)*2</f>
        <v>6</v>
      </c>
      <c r="K47" s="79">
        <f>SUM(J25+J28+J32+J36)</f>
        <v>10</v>
      </c>
      <c r="L47" s="80">
        <f>SUM(E25:I25,E28:I28,E32:I32,E36:I36)</f>
        <v>127</v>
      </c>
      <c r="M47" s="75">
        <f>IF(J47&lt;&gt;0,RANK(J47,J45:J49),"")</f>
        <v>2</v>
      </c>
    </row>
    <row r="48" spans="3:13" ht="12.75">
      <c r="C48" s="82">
        <v>4</v>
      </c>
      <c r="D48" s="83" t="str">
        <f>D14</f>
        <v>PAULA MAESO</v>
      </c>
      <c r="E48" s="83"/>
      <c r="F48" s="83"/>
      <c r="G48" s="83"/>
      <c r="H48" s="83"/>
      <c r="I48" s="83"/>
      <c r="J48" s="78">
        <f>COUNTIF($K$20:$K$39,D14)*2</f>
        <v>0</v>
      </c>
      <c r="K48" s="79">
        <f>SUM(J22+J26+J30+J37)</f>
        <v>0</v>
      </c>
      <c r="L48" s="80">
        <f>SUM(E22:I22,E26:I26,E30:I30,E37:I37)</f>
        <v>51</v>
      </c>
      <c r="M48" s="75">
        <f>IF(J48&lt;&gt;0,RANK(J48,J45:J49),"")</f>
      </c>
    </row>
    <row r="49" spans="3:13" ht="12.75">
      <c r="C49" s="84">
        <v>5</v>
      </c>
      <c r="D49" s="85" t="str">
        <f>D15</f>
        <v>IRIA SUAREZ</v>
      </c>
      <c r="E49" s="85"/>
      <c r="F49" s="85"/>
      <c r="G49" s="85"/>
      <c r="H49" s="85"/>
      <c r="I49" s="85"/>
      <c r="J49" s="86">
        <f>COUNTIF($K$20:$K$39,D15)*2</f>
        <v>4</v>
      </c>
      <c r="K49" s="87">
        <f>J20+J24+J31+J34</f>
        <v>6</v>
      </c>
      <c r="L49" s="87">
        <f>SUM(E20:I20,E24:I24,E31:I31,E34:I34)</f>
        <v>123</v>
      </c>
      <c r="M49" s="88">
        <f>IF(J49&lt;&gt;0,RANK(J49,J45:J49),"")</f>
        <v>3</v>
      </c>
    </row>
    <row r="50" ht="9" customHeight="1"/>
    <row r="51" ht="9" customHeight="1"/>
  </sheetData>
  <sheetProtection selectLockedCells="1" selectUnlockedCells="1"/>
  <mergeCells count="58">
    <mergeCell ref="C42:M42"/>
    <mergeCell ref="B36:B37"/>
    <mergeCell ref="K36:M36"/>
    <mergeCell ref="K37:M37"/>
    <mergeCell ref="B38:B39"/>
    <mergeCell ref="K38:M38"/>
    <mergeCell ref="K39:M39"/>
    <mergeCell ref="B32:B33"/>
    <mergeCell ref="K32:M32"/>
    <mergeCell ref="K33:M33"/>
    <mergeCell ref="B34:B35"/>
    <mergeCell ref="K34:M34"/>
    <mergeCell ref="K35:M35"/>
    <mergeCell ref="B28:B29"/>
    <mergeCell ref="K28:M28"/>
    <mergeCell ref="K29:M29"/>
    <mergeCell ref="B30:B31"/>
    <mergeCell ref="K30:M30"/>
    <mergeCell ref="K31:M31"/>
    <mergeCell ref="B24:B25"/>
    <mergeCell ref="K24:M24"/>
    <mergeCell ref="K25:M25"/>
    <mergeCell ref="B26:B27"/>
    <mergeCell ref="K26:M26"/>
    <mergeCell ref="K27:M27"/>
    <mergeCell ref="K19:M19"/>
    <mergeCell ref="B20:B21"/>
    <mergeCell ref="K20:M20"/>
    <mergeCell ref="K21:M21"/>
    <mergeCell ref="B22:B23"/>
    <mergeCell ref="K22:M22"/>
    <mergeCell ref="K23:M23"/>
    <mergeCell ref="D14:F14"/>
    <mergeCell ref="G14:I14"/>
    <mergeCell ref="J14:M14"/>
    <mergeCell ref="D15:F15"/>
    <mergeCell ref="G15:I15"/>
    <mergeCell ref="J15:M15"/>
    <mergeCell ref="D12:F12"/>
    <mergeCell ref="G12:I12"/>
    <mergeCell ref="J12:M12"/>
    <mergeCell ref="D13:F13"/>
    <mergeCell ref="G13:I13"/>
    <mergeCell ref="J13:M13"/>
    <mergeCell ref="C10:F10"/>
    <mergeCell ref="G10:I10"/>
    <mergeCell ref="J10:K10"/>
    <mergeCell ref="L10:M10"/>
    <mergeCell ref="D11:F11"/>
    <mergeCell ref="G11:I11"/>
    <mergeCell ref="J11:M11"/>
    <mergeCell ref="C4:M7"/>
    <mergeCell ref="C8:D8"/>
    <mergeCell ref="E8:K8"/>
    <mergeCell ref="C9:D9"/>
    <mergeCell ref="E9:F9"/>
    <mergeCell ref="G9:I9"/>
    <mergeCell ref="L9:M9"/>
  </mergeCells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4:M49"/>
  <sheetViews>
    <sheetView showGridLines="0" zoomScale="75" zoomScaleNormal="75" zoomScalePageLayoutView="0" workbookViewId="0" topLeftCell="A14">
      <selection activeCell="F40" sqref="F40:F41"/>
    </sheetView>
  </sheetViews>
  <sheetFormatPr defaultColWidth="11.421875" defaultRowHeight="12.75"/>
  <cols>
    <col min="1" max="1" width="3.57421875" style="0" customWidth="1"/>
    <col min="2" max="2" width="12.8515625" style="0" customWidth="1"/>
    <col min="3" max="3" width="3.421875" style="0" customWidth="1"/>
    <col min="4" max="4" width="25.7109375" style="0" customWidth="1"/>
    <col min="5" max="9" width="4.7109375" style="0" customWidth="1"/>
    <col min="10" max="10" width="9.421875" style="0" customWidth="1"/>
    <col min="11" max="11" width="7.57421875" style="0" customWidth="1"/>
    <col min="12" max="12" width="7.7109375" style="0" customWidth="1"/>
    <col min="13" max="13" width="15.57421875" style="0" customWidth="1"/>
    <col min="14" max="14" width="8.28125" style="0" customWidth="1"/>
  </cols>
  <sheetData>
    <row r="2" ht="11.25" customHeight="1"/>
    <row r="3" ht="12.75" hidden="1"/>
    <row r="4" spans="3:13" ht="12.75">
      <c r="C4" s="115" t="str">
        <f>CAMPEONATO!C16</f>
        <v>Campeonato Euskadi Escolar</v>
      </c>
      <c r="D4" s="115"/>
      <c r="E4" s="115"/>
      <c r="F4" s="115"/>
      <c r="G4" s="115"/>
      <c r="H4" s="115"/>
      <c r="I4" s="115"/>
      <c r="J4" s="115"/>
      <c r="K4" s="115"/>
      <c r="L4" s="115"/>
      <c r="M4" s="115"/>
    </row>
    <row r="5" spans="3:13" ht="12.75"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</row>
    <row r="6" spans="3:13" ht="12.75"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</row>
    <row r="7" spans="3:13" ht="87.75" customHeight="1"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</row>
    <row r="8" spans="3:13" ht="27" customHeight="1">
      <c r="C8" s="116" t="s">
        <v>66</v>
      </c>
      <c r="D8" s="116"/>
      <c r="E8" s="117" t="str">
        <f>CAMPEONATO!C34</f>
        <v>C.T Sonia Echezarreta</v>
      </c>
      <c r="F8" s="117"/>
      <c r="G8" s="117"/>
      <c r="H8" s="117"/>
      <c r="I8" s="117"/>
      <c r="J8" s="117"/>
      <c r="K8" s="117"/>
      <c r="L8" s="25" t="s">
        <v>67</v>
      </c>
      <c r="M8" s="26">
        <f>CAMPEONATO!H34</f>
        <v>43253</v>
      </c>
    </row>
    <row r="9" spans="3:13" ht="27" customHeight="1">
      <c r="C9" s="116" t="s">
        <v>68</v>
      </c>
      <c r="D9" s="116"/>
      <c r="E9" s="118">
        <v>4</v>
      </c>
      <c r="F9" s="118"/>
      <c r="G9" s="119" t="s">
        <v>69</v>
      </c>
      <c r="H9" s="119"/>
      <c r="I9" s="119"/>
      <c r="J9" s="27" t="s">
        <v>85</v>
      </c>
      <c r="K9" s="28" t="s">
        <v>71</v>
      </c>
      <c r="L9" s="120">
        <v>0.4166666666666667</v>
      </c>
      <c r="M9" s="120"/>
    </row>
    <row r="10" spans="3:13" ht="27" customHeight="1">
      <c r="C10" s="121" t="s">
        <v>72</v>
      </c>
      <c r="D10" s="121"/>
      <c r="E10" s="121"/>
      <c r="F10" s="121"/>
      <c r="G10" s="122" t="s">
        <v>73</v>
      </c>
      <c r="H10" s="122"/>
      <c r="I10" s="122"/>
      <c r="J10" s="123" t="s">
        <v>7</v>
      </c>
      <c r="K10" s="123"/>
      <c r="L10" s="124" t="s">
        <v>74</v>
      </c>
      <c r="M10" s="124"/>
    </row>
    <row r="11" spans="3:13" ht="12.75">
      <c r="C11" s="29">
        <v>18</v>
      </c>
      <c r="D11" s="125" t="str">
        <f>IF(C11="","",VLOOKUP(C11,DORSAL!E16:G137,2,FALSE))</f>
        <v>IÑIGO VILLAR</v>
      </c>
      <c r="E11" s="125"/>
      <c r="F11" s="125"/>
      <c r="G11" s="126"/>
      <c r="H11" s="126"/>
      <c r="I11" s="126"/>
      <c r="J11" s="127" t="str">
        <f>IF(C11="","",VLOOKUP(C11,DORSAL!E16:G137,3,FALSE))</f>
        <v>GIPUZKOA B</v>
      </c>
      <c r="K11" s="127"/>
      <c r="L11" s="127"/>
      <c r="M11" s="127"/>
    </row>
    <row r="12" spans="3:13" ht="12.75">
      <c r="C12" s="29">
        <v>10</v>
      </c>
      <c r="D12" s="125" t="str">
        <f>IF(C12="","",VLOOKUP(C12,DORSAL!E16:G138,2,FALSE))</f>
        <v>MIGUEL GOMEZ</v>
      </c>
      <c r="E12" s="125"/>
      <c r="F12" s="125"/>
      <c r="G12" s="128"/>
      <c r="H12" s="128"/>
      <c r="I12" s="128"/>
      <c r="J12" s="127" t="str">
        <f>IF(C12="","",VLOOKUP(C12,DORSAL!E16:G137,3,FALSE))</f>
        <v>BIZKAIA B</v>
      </c>
      <c r="K12" s="127"/>
      <c r="L12" s="127"/>
      <c r="M12" s="127"/>
    </row>
    <row r="13" spans="3:13" ht="12.75">
      <c r="C13" s="29">
        <v>16</v>
      </c>
      <c r="D13" s="125" t="str">
        <f>IF(C13="","",VLOOKUP(C13,DORSAL!E16:G139,2,FALSE))</f>
        <v>UNAX SANTOS</v>
      </c>
      <c r="E13" s="125"/>
      <c r="F13" s="125"/>
      <c r="G13" s="128"/>
      <c r="H13" s="128"/>
      <c r="I13" s="128"/>
      <c r="J13" s="127" t="str">
        <f>IF(C13="","",VLOOKUP(C13,DORSAL!E16:G137,3,FALSE))</f>
        <v>GIPUZKOA A</v>
      </c>
      <c r="K13" s="127"/>
      <c r="L13" s="127"/>
      <c r="M13" s="127"/>
    </row>
    <row r="14" spans="3:13" ht="12.75">
      <c r="C14" s="31">
        <v>1</v>
      </c>
      <c r="D14" s="129" t="str">
        <f>IF(C14="","",VLOOKUP(C14,DORSAL!E16:G140,2,FALSE))</f>
        <v>AINARA ESTEBAN</v>
      </c>
      <c r="E14" s="129"/>
      <c r="F14" s="129"/>
      <c r="G14" s="130"/>
      <c r="H14" s="130"/>
      <c r="I14" s="130"/>
      <c r="J14" s="131" t="str">
        <f>IF(C14="","",VLOOKUP(C14,DORSAL!E16:G137,3,FALSE))</f>
        <v>ARABA</v>
      </c>
      <c r="K14" s="131"/>
      <c r="L14" s="131"/>
      <c r="M14" s="131"/>
    </row>
    <row r="15" spans="3:13" ht="14.25" customHeight="1">
      <c r="C15" s="32">
        <v>5</v>
      </c>
      <c r="D15" s="132" t="str">
        <f>IF(C15="","",VLOOKUP(C15,DORSAL!E16:G141,2,FALSE))</f>
        <v>IRENE CANO</v>
      </c>
      <c r="E15" s="132"/>
      <c r="F15" s="132"/>
      <c r="G15" s="133"/>
      <c r="H15" s="133"/>
      <c r="I15" s="133"/>
      <c r="J15" s="134" t="str">
        <f>IF(C15="","",VLOOKUP(C15,DORSAL!E16:G137,3,FALSE))</f>
        <v>BIZKAIA A</v>
      </c>
      <c r="K15" s="134"/>
      <c r="L15" s="134"/>
      <c r="M15" s="134"/>
    </row>
    <row r="16" spans="3:13" ht="6" customHeight="1">
      <c r="C16" s="33"/>
      <c r="D16" s="34"/>
      <c r="E16" s="34"/>
      <c r="F16" s="34"/>
      <c r="G16" s="34"/>
      <c r="H16" s="34"/>
      <c r="I16" s="34"/>
      <c r="J16" s="34"/>
      <c r="K16" s="35"/>
      <c r="L16" s="33"/>
      <c r="M16" s="33"/>
    </row>
    <row r="17" ht="6" customHeight="1">
      <c r="C17" s="36"/>
    </row>
    <row r="18" ht="6.75" customHeight="1">
      <c r="C18" s="36"/>
    </row>
    <row r="19" spans="2:13" ht="27" customHeight="1">
      <c r="B19" s="16" t="s">
        <v>75</v>
      </c>
      <c r="C19" s="37"/>
      <c r="D19" s="38" t="s">
        <v>72</v>
      </c>
      <c r="E19" s="39"/>
      <c r="F19" s="39"/>
      <c r="G19" s="39"/>
      <c r="H19" s="39"/>
      <c r="I19" s="39"/>
      <c r="J19" s="40" t="s">
        <v>76</v>
      </c>
      <c r="K19" s="135" t="s">
        <v>77</v>
      </c>
      <c r="L19" s="135"/>
      <c r="M19" s="135"/>
    </row>
    <row r="20" spans="2:13" ht="19.5" customHeight="1">
      <c r="B20" s="136" t="str">
        <f>D12</f>
        <v>MIGUEL GOMEZ</v>
      </c>
      <c r="C20" s="31">
        <v>5</v>
      </c>
      <c r="D20" s="41" t="str">
        <f>D15</f>
        <v>IRENE CANO</v>
      </c>
      <c r="E20" s="30">
        <v>7</v>
      </c>
      <c r="F20" s="30">
        <v>11</v>
      </c>
      <c r="G20" s="30">
        <v>4</v>
      </c>
      <c r="H20" s="30">
        <v>8</v>
      </c>
      <c r="I20" s="30"/>
      <c r="J20" s="42">
        <f>IF(E20&gt;E21,1,0)+AND(F20&gt;F21)+AND(G20&gt;G21)+AND(H20&gt;H21)+AND(I20&gt;I21)</f>
        <v>1</v>
      </c>
      <c r="K20" s="131" t="str">
        <f>IF(J20&gt;J21,D15,"-")</f>
        <v>-</v>
      </c>
      <c r="L20" s="131"/>
      <c r="M20" s="131"/>
    </row>
    <row r="21" spans="2:13" ht="19.5" customHeight="1">
      <c r="B21" s="136"/>
      <c r="C21" s="43">
        <v>1</v>
      </c>
      <c r="D21" s="44" t="str">
        <f>D11</f>
        <v>IÑIGO VILLAR</v>
      </c>
      <c r="E21" s="45">
        <f>IF(E20="","",IF(E20&lt;=9,11,"."))</f>
        <v>11</v>
      </c>
      <c r="F21" s="45">
        <v>9</v>
      </c>
      <c r="G21" s="45">
        <f>IF(G20="","",IF(G20&lt;=9,11,"."))</f>
        <v>11</v>
      </c>
      <c r="H21" s="45">
        <f>IF(H20="","",IF(H20&lt;=9,11,"."))</f>
        <v>11</v>
      </c>
      <c r="I21" s="45">
        <f>IF(I20="","",IF(I20&lt;=9,11,"."))</f>
      </c>
      <c r="J21" s="46">
        <f>IF(E21&gt;E20,1,0)+AND(F21&gt;F20)+AND(G21&gt;G20)+AND(H21&gt;H20)+AND(I21&gt;I20)</f>
        <v>3</v>
      </c>
      <c r="K21" s="137" t="str">
        <f>IF(J21&gt;J20,D11,"-")</f>
        <v>IÑIGO VILLAR</v>
      </c>
      <c r="L21" s="137"/>
      <c r="M21" s="137"/>
    </row>
    <row r="22" spans="2:13" ht="19.5" customHeight="1">
      <c r="B22" s="138" t="str">
        <f>D13</f>
        <v>UNAX SANTOS</v>
      </c>
      <c r="C22" s="31">
        <v>4</v>
      </c>
      <c r="D22" s="47" t="str">
        <f>D14</f>
        <v>AINARA ESTEBAN</v>
      </c>
      <c r="E22" s="48">
        <v>4</v>
      </c>
      <c r="F22" s="48">
        <v>2</v>
      </c>
      <c r="G22" s="48">
        <v>4</v>
      </c>
      <c r="H22" s="48"/>
      <c r="I22" s="48"/>
      <c r="J22" s="49">
        <f>IF(E22&gt;E23,1,0)+AND(F22&gt;F23)+AND(G22&gt;G23)+AND(H22&gt;H23)+AND(I22&gt;I23)</f>
        <v>0</v>
      </c>
      <c r="K22" s="139" t="str">
        <f>IF(J22&gt;J23,D14,"-")</f>
        <v>-</v>
      </c>
      <c r="L22" s="139"/>
      <c r="M22" s="139"/>
    </row>
    <row r="23" spans="2:13" ht="19.5" customHeight="1">
      <c r="B23" s="138"/>
      <c r="C23" s="43">
        <v>2</v>
      </c>
      <c r="D23" s="50" t="str">
        <f>D12</f>
        <v>MIGUEL GOMEZ</v>
      </c>
      <c r="E23" s="51">
        <f>IF(E22="","",IF(E22&lt;=9,11,"."))</f>
        <v>11</v>
      </c>
      <c r="F23" s="51">
        <f>IF(F22="","",IF(F22&lt;=9,11,"."))</f>
        <v>11</v>
      </c>
      <c r="G23" s="51">
        <f>IF(G22="","",IF(G22&lt;=9,11,"."))</f>
        <v>11</v>
      </c>
      <c r="H23" s="51">
        <f>IF(H22="","",IF(H22&lt;=9,11,"."))</f>
      </c>
      <c r="I23" s="51">
        <f>IF(I22="","",IF(I22&lt;=9,11,"."))</f>
      </c>
      <c r="J23" s="52">
        <f>IF(E23&gt;E22,1,0)+AND(F23&gt;F22)+AND(G23&gt;G22)+AND(H23&gt;H22)+AND(I23&gt;I22)</f>
        <v>3</v>
      </c>
      <c r="K23" s="140" t="str">
        <f>IF(J23&gt;J22,D12,"-")</f>
        <v>MIGUEL GOMEZ</v>
      </c>
      <c r="L23" s="140"/>
      <c r="M23" s="140"/>
    </row>
    <row r="24" spans="2:13" ht="19.5" customHeight="1">
      <c r="B24" s="138" t="str">
        <f>D14</f>
        <v>AINARA ESTEBAN</v>
      </c>
      <c r="C24" s="31">
        <v>5</v>
      </c>
      <c r="D24" s="47" t="str">
        <f>D15</f>
        <v>IRENE CANO</v>
      </c>
      <c r="E24" s="48">
        <v>7</v>
      </c>
      <c r="F24" s="48">
        <v>7</v>
      </c>
      <c r="G24" s="48">
        <v>11</v>
      </c>
      <c r="H24" s="48">
        <v>11</v>
      </c>
      <c r="I24" s="48">
        <v>11</v>
      </c>
      <c r="J24" s="49">
        <f>IF(E24&gt;E25,1,0)+AND(F24&gt;F25)+AND(G24&gt;G25)+AND(H24&gt;H25)+AND(I24&gt;I25)</f>
        <v>3</v>
      </c>
      <c r="K24" s="139" t="str">
        <f>IF(J24&gt;J25,D15,"-")</f>
        <v>IRENE CANO</v>
      </c>
      <c r="L24" s="139"/>
      <c r="M24" s="139"/>
    </row>
    <row r="25" spans="2:13" ht="19.5" customHeight="1">
      <c r="B25" s="138"/>
      <c r="C25" s="43">
        <v>3</v>
      </c>
      <c r="D25" s="50" t="str">
        <f>D13</f>
        <v>UNAX SANTOS</v>
      </c>
      <c r="E25" s="51">
        <f>IF(E24="","",IF(E24&lt;=9,11,"."))</f>
        <v>11</v>
      </c>
      <c r="F25" s="51">
        <f>IF(F24="","",IF(F24&lt;=9,11,"."))</f>
        <v>11</v>
      </c>
      <c r="G25" s="51">
        <v>4</v>
      </c>
      <c r="H25" s="51">
        <v>3</v>
      </c>
      <c r="I25" s="51">
        <v>8</v>
      </c>
      <c r="J25" s="52">
        <f>IF(E25&gt;E24,1,0)+AND(F25&gt;F24)+AND(G25&gt;G24)+AND(H25&gt;H24)+AND(I25&gt;I24)</f>
        <v>2</v>
      </c>
      <c r="K25" s="140" t="str">
        <f>IF(J25&gt;J24,D13,"-")</f>
        <v>-</v>
      </c>
      <c r="L25" s="140"/>
      <c r="M25" s="140"/>
    </row>
    <row r="26" spans="2:13" ht="19.5" customHeight="1">
      <c r="B26" s="138" t="str">
        <f>D15</f>
        <v>IRENE CANO</v>
      </c>
      <c r="C26" s="31">
        <v>4</v>
      </c>
      <c r="D26" s="47" t="str">
        <f>D14</f>
        <v>AINARA ESTEBAN</v>
      </c>
      <c r="E26" s="48">
        <v>8</v>
      </c>
      <c r="F26" s="48">
        <v>6</v>
      </c>
      <c r="G26" s="48">
        <v>4</v>
      </c>
      <c r="H26" s="48"/>
      <c r="I26" s="48"/>
      <c r="J26" s="49">
        <f>IF(E26&gt;E27,1,0)+AND(F26&gt;F27)+AND(G26&gt;G27)+AND(H26&gt;H27)+AND(I26&gt;I27)</f>
        <v>0</v>
      </c>
      <c r="K26" s="139" t="str">
        <f>IF(J26&gt;J27,D14,"-")</f>
        <v>-</v>
      </c>
      <c r="L26" s="139"/>
      <c r="M26" s="139"/>
    </row>
    <row r="27" spans="2:13" ht="19.5" customHeight="1">
      <c r="B27" s="138"/>
      <c r="C27" s="43">
        <v>1</v>
      </c>
      <c r="D27" s="50" t="str">
        <f>D11</f>
        <v>IÑIGO VILLAR</v>
      </c>
      <c r="E27" s="51">
        <f>IF(E26="","",IF(E26&lt;=9,11,"."))</f>
        <v>11</v>
      </c>
      <c r="F27" s="51">
        <f>IF(F26="","",IF(F26&lt;=9,11,"."))</f>
        <v>11</v>
      </c>
      <c r="G27" s="51">
        <f>IF(G26="","",IF(G26&lt;=9,11,"."))</f>
        <v>11</v>
      </c>
      <c r="H27" s="51">
        <f>IF(H26="","",IF(H26&lt;=9,11,"."))</f>
      </c>
      <c r="I27" s="51">
        <f>IF(I26="","",IF(I26&lt;=9,11,"."))</f>
      </c>
      <c r="J27" s="52">
        <f>IF(E27&gt;E26,1,0)+AND(F27&gt;F26)+AND(G27&gt;G26)+AND(H27&gt;H26)+AND(I27&gt;I26)</f>
        <v>3</v>
      </c>
      <c r="K27" s="140" t="str">
        <f>IF(J27&gt;J26,D11,"-")</f>
        <v>IÑIGO VILLAR</v>
      </c>
      <c r="L27" s="140"/>
      <c r="M27" s="140"/>
    </row>
    <row r="28" spans="2:13" ht="19.5" customHeight="1">
      <c r="B28" s="138" t="str">
        <f>D11</f>
        <v>IÑIGO VILLAR</v>
      </c>
      <c r="C28" s="31">
        <v>3</v>
      </c>
      <c r="D28" s="47" t="str">
        <f>D13</f>
        <v>UNAX SANTOS</v>
      </c>
      <c r="E28" s="48">
        <v>3</v>
      </c>
      <c r="F28" s="48">
        <v>9</v>
      </c>
      <c r="G28" s="48">
        <v>3</v>
      </c>
      <c r="H28" s="48"/>
      <c r="I28" s="48"/>
      <c r="J28" s="49">
        <f>IF(E28&gt;E29,1,0)+AND(F28&gt;F29)+AND(G28&gt;G29)+AND(H28&gt;H29)+AND(I28&gt;I29)</f>
        <v>0</v>
      </c>
      <c r="K28" s="139" t="str">
        <f>IF(J28&gt;J29,D13,"-")</f>
        <v>-</v>
      </c>
      <c r="L28" s="139"/>
      <c r="M28" s="139"/>
    </row>
    <row r="29" spans="2:13" ht="19.5" customHeight="1">
      <c r="B29" s="138"/>
      <c r="C29" s="43">
        <v>2</v>
      </c>
      <c r="D29" s="50" t="str">
        <f>D12</f>
        <v>MIGUEL GOMEZ</v>
      </c>
      <c r="E29" s="51">
        <f>IF(E28="","",IF(E28&lt;=9,11,"."))</f>
        <v>11</v>
      </c>
      <c r="F29" s="51">
        <f>IF(F28="","",IF(F28&lt;=9,11,"."))</f>
        <v>11</v>
      </c>
      <c r="G29" s="51">
        <f>IF(G28="","",IF(G28&lt;=9,11,"."))</f>
        <v>11</v>
      </c>
      <c r="H29" s="51">
        <f>IF(H28="","",IF(H28&lt;=9,11,"."))</f>
      </c>
      <c r="I29" s="51">
        <f>IF(I28="","",IF(I28&lt;=9,11,"."))</f>
      </c>
      <c r="J29" s="52">
        <f>IF(E29&gt;E28,1,0)+AND(F29&gt;F28)+AND(G29&gt;G28)+AND(H29&gt;H28)+AND(I29&gt;I28)</f>
        <v>3</v>
      </c>
      <c r="K29" s="140" t="str">
        <f>IF(J29&gt;J28,D12,"-")</f>
        <v>MIGUEL GOMEZ</v>
      </c>
      <c r="L29" s="140"/>
      <c r="M29" s="140"/>
    </row>
    <row r="30" spans="2:13" ht="19.5" customHeight="1">
      <c r="B30" s="138" t="str">
        <f>D12</f>
        <v>MIGUEL GOMEZ</v>
      </c>
      <c r="C30" s="53">
        <v>4</v>
      </c>
      <c r="D30" s="54" t="str">
        <f>D14</f>
        <v>AINARA ESTEBAN</v>
      </c>
      <c r="E30" s="48">
        <v>8</v>
      </c>
      <c r="F30" s="48">
        <v>11</v>
      </c>
      <c r="G30" s="48">
        <v>11</v>
      </c>
      <c r="H30" s="48">
        <v>11</v>
      </c>
      <c r="I30" s="48"/>
      <c r="J30" s="49">
        <f>IF(E30&gt;E31,1,0)+AND(F30&gt;F31)+AND(G30&gt;G31)+AND(H30&gt;H31)+AND(I30&gt;I31)</f>
        <v>3</v>
      </c>
      <c r="K30" s="139" t="str">
        <f>IF(J30&gt;J31,D14,"-")</f>
        <v>AINARA ESTEBAN</v>
      </c>
      <c r="L30" s="139"/>
      <c r="M30" s="139"/>
    </row>
    <row r="31" spans="2:13" ht="19.5" customHeight="1">
      <c r="B31" s="138"/>
      <c r="C31" s="53">
        <v>5</v>
      </c>
      <c r="D31" s="54" t="str">
        <f>D15</f>
        <v>IRENE CANO</v>
      </c>
      <c r="E31" s="55">
        <f>IF(E30="","",IF(E30&lt;=9,11,"."))</f>
        <v>11</v>
      </c>
      <c r="F31" s="55">
        <v>8</v>
      </c>
      <c r="G31" s="55">
        <v>9</v>
      </c>
      <c r="H31" s="55">
        <v>9</v>
      </c>
      <c r="I31" s="55">
        <f>IF(I30="","",IF(I30&lt;=9,11,"."))</f>
      </c>
      <c r="J31" s="56">
        <f>IF(E31&gt;E30,1,0)+AND(F31&gt;F30)+AND(G31&gt;G30)+AND(H31&gt;H30)+AND(I31&gt;I30)</f>
        <v>1</v>
      </c>
      <c r="K31" s="141" t="str">
        <f>IF(J31&gt;J30,D15,"-")</f>
        <v>-</v>
      </c>
      <c r="L31" s="141"/>
      <c r="M31" s="141"/>
    </row>
    <row r="32" spans="2:13" ht="19.5" customHeight="1">
      <c r="B32" s="138" t="str">
        <f>D14</f>
        <v>AINARA ESTEBAN</v>
      </c>
      <c r="C32" s="31">
        <v>3</v>
      </c>
      <c r="D32" s="57" t="str">
        <f>D13</f>
        <v>UNAX SANTOS</v>
      </c>
      <c r="E32" s="30">
        <v>8</v>
      </c>
      <c r="F32" s="30">
        <v>4</v>
      </c>
      <c r="G32" s="30">
        <v>3</v>
      </c>
      <c r="H32" s="30"/>
      <c r="I32" s="30"/>
      <c r="J32" s="49">
        <f>IF(E32&gt;E33,1,0)+AND(F32&gt;F33)+AND(G32&gt;G33)+AND(H32&gt;H33)+AND(I32&gt;I33)</f>
        <v>0</v>
      </c>
      <c r="K32" s="139" t="str">
        <f>IF(J32&gt;J33,D13,"-")</f>
        <v>-</v>
      </c>
      <c r="L32" s="139"/>
      <c r="M32" s="139"/>
    </row>
    <row r="33" spans="2:13" ht="19.5" customHeight="1">
      <c r="B33" s="138"/>
      <c r="C33" s="43">
        <v>1</v>
      </c>
      <c r="D33" s="58" t="str">
        <f>D11</f>
        <v>IÑIGO VILLAR</v>
      </c>
      <c r="E33" s="45">
        <f>IF(E32="","",IF(E32&lt;=9,11,"."))</f>
        <v>11</v>
      </c>
      <c r="F33" s="45">
        <f>IF(F32="","",IF(F32&lt;=9,11,"."))</f>
        <v>11</v>
      </c>
      <c r="G33" s="45">
        <f>IF(G32="","",IF(G32&lt;=9,11,"."))</f>
        <v>11</v>
      </c>
      <c r="H33" s="45">
        <f>IF(H32="","",IF(H32&lt;=9,11,"."))</f>
      </c>
      <c r="I33" s="45">
        <f>IF(I32="","",IF(I32&lt;=9,11,"."))</f>
      </c>
      <c r="J33" s="52">
        <f>IF(E33&gt;E32,1,0)+AND(F33&gt;F32)+AND(G33&gt;G32)+AND(H33&gt;H32)+AND(I33&gt;I32)</f>
        <v>3</v>
      </c>
      <c r="K33" s="140" t="str">
        <f>IF(J33&gt;J32,D11,"-")</f>
        <v>IÑIGO VILLAR</v>
      </c>
      <c r="L33" s="140"/>
      <c r="M33" s="140"/>
    </row>
    <row r="34" spans="2:13" ht="19.5" customHeight="1">
      <c r="B34" s="138" t="str">
        <f>D13</f>
        <v>UNAX SANTOS</v>
      </c>
      <c r="C34" s="31">
        <v>5</v>
      </c>
      <c r="D34" s="57" t="str">
        <f>D15</f>
        <v>IRENE CANO</v>
      </c>
      <c r="E34" s="48">
        <v>3</v>
      </c>
      <c r="F34" s="48">
        <v>5</v>
      </c>
      <c r="G34" s="48">
        <v>3</v>
      </c>
      <c r="H34" s="48"/>
      <c r="I34" s="48"/>
      <c r="J34" s="49">
        <f>IF(E34&gt;E35,1,0)+AND(F34&gt;F35)+AND(G34&gt;G35)+AND(H34&gt;H35)+AND(I34&gt;I35)</f>
        <v>0</v>
      </c>
      <c r="K34" s="139" t="str">
        <f>IF(J34&gt;J35,D15,"-")</f>
        <v>-</v>
      </c>
      <c r="L34" s="139"/>
      <c r="M34" s="139"/>
    </row>
    <row r="35" spans="2:13" ht="19.5" customHeight="1">
      <c r="B35" s="138"/>
      <c r="C35" s="43">
        <v>2</v>
      </c>
      <c r="D35" s="58" t="str">
        <f>D12</f>
        <v>MIGUEL GOMEZ</v>
      </c>
      <c r="E35" s="51">
        <f>IF(E34="","",IF(E34&lt;=9,11,"."))</f>
        <v>11</v>
      </c>
      <c r="F35" s="51">
        <f>IF(F34="","",IF(F34&lt;=9,11,"."))</f>
        <v>11</v>
      </c>
      <c r="G35" s="51">
        <f>IF(G34="","",IF(G34&lt;=9,11,"."))</f>
        <v>11</v>
      </c>
      <c r="H35" s="51">
        <f>IF(H34="","",IF(H34&lt;=9,11,"."))</f>
      </c>
      <c r="I35" s="51">
        <f>IF(I34="","",IF(I34&lt;=9,11,"."))</f>
      </c>
      <c r="J35" s="52">
        <f>IF(E35&gt;E34,1,0)+AND(F35&gt;F34)+AND(G35&gt;G34)+AND(H35&gt;H34)+AND(I35&gt;I34)</f>
        <v>3</v>
      </c>
      <c r="K35" s="140" t="str">
        <f>IF(J35&gt;J34,D12,"-")</f>
        <v>MIGUEL GOMEZ</v>
      </c>
      <c r="L35" s="140"/>
      <c r="M35" s="140"/>
    </row>
    <row r="36" spans="2:13" ht="19.5" customHeight="1">
      <c r="B36" s="138" t="str">
        <f>D11</f>
        <v>IÑIGO VILLAR</v>
      </c>
      <c r="C36" s="31">
        <v>3</v>
      </c>
      <c r="D36" s="57" t="str">
        <f>D13</f>
        <v>UNAX SANTOS</v>
      </c>
      <c r="E36" s="48">
        <v>10</v>
      </c>
      <c r="F36" s="48">
        <v>11</v>
      </c>
      <c r="G36" s="48">
        <v>11</v>
      </c>
      <c r="H36" s="48">
        <v>11</v>
      </c>
      <c r="I36" s="48"/>
      <c r="J36" s="49">
        <f>IF(E36&gt;E37,1,0)+AND(F36&gt;F37)+AND(G36&gt;G37)+AND(H36&gt;H37)+AND(I36&gt;I37)</f>
        <v>3</v>
      </c>
      <c r="K36" s="139" t="str">
        <f>IF(J36&gt;J37,D13,"-")</f>
        <v>UNAX SANTOS</v>
      </c>
      <c r="L36" s="139"/>
      <c r="M36" s="139"/>
    </row>
    <row r="37" spans="2:13" ht="19.5" customHeight="1">
      <c r="B37" s="138"/>
      <c r="C37" s="43">
        <v>4</v>
      </c>
      <c r="D37" s="58" t="str">
        <f>D14</f>
        <v>AINARA ESTEBAN</v>
      </c>
      <c r="E37" s="51">
        <v>12</v>
      </c>
      <c r="F37" s="51">
        <v>8</v>
      </c>
      <c r="G37" s="51">
        <v>8</v>
      </c>
      <c r="H37" s="51">
        <v>4</v>
      </c>
      <c r="I37" s="51">
        <f>IF(I36="","",IF(I36&lt;=9,11,"."))</f>
      </c>
      <c r="J37" s="52">
        <f>IF(E37&gt;E36,1,0)+AND(F37&gt;F36)+AND(G37&gt;G36)+AND(H37&gt;H36)+AND(I37&gt;I36)</f>
        <v>1</v>
      </c>
      <c r="K37" s="140" t="str">
        <f>IF(J37&gt;J36,D14,"-")</f>
        <v>-</v>
      </c>
      <c r="L37" s="140"/>
      <c r="M37" s="140"/>
    </row>
    <row r="38" spans="2:13" ht="19.5" customHeight="1">
      <c r="B38" s="142" t="str">
        <f>D15</f>
        <v>IRENE CANO</v>
      </c>
      <c r="C38" s="31">
        <v>2</v>
      </c>
      <c r="D38" s="57" t="str">
        <f>D12</f>
        <v>MIGUEL GOMEZ</v>
      </c>
      <c r="E38" s="48">
        <v>11</v>
      </c>
      <c r="F38" s="48">
        <v>11</v>
      </c>
      <c r="G38" s="48">
        <v>11</v>
      </c>
      <c r="H38" s="48"/>
      <c r="I38" s="48"/>
      <c r="J38" s="49">
        <f>IF(E38&gt;E39,1,0)+AND(F38&gt;F39)+AND(G38&gt;G39)+AND(H38&gt;H39)+AND(I38&gt;I39)</f>
        <v>3</v>
      </c>
      <c r="K38" s="139" t="str">
        <f>IF(J38&gt;J39,D12,"-")</f>
        <v>MIGUEL GOMEZ</v>
      </c>
      <c r="L38" s="139"/>
      <c r="M38" s="139"/>
    </row>
    <row r="39" spans="2:13" ht="19.5" customHeight="1">
      <c r="B39" s="142"/>
      <c r="C39" s="59">
        <v>1</v>
      </c>
      <c r="D39" s="60" t="str">
        <f>D11</f>
        <v>IÑIGO VILLAR</v>
      </c>
      <c r="E39" s="61">
        <v>4</v>
      </c>
      <c r="F39" s="61">
        <v>5</v>
      </c>
      <c r="G39" s="61">
        <v>7</v>
      </c>
      <c r="H39" s="61">
        <f>IF(H38="","",IF(H38&lt;=9,11,"."))</f>
      </c>
      <c r="I39" s="61">
        <f>IF(I38="","",IF(I38&lt;=9,11,"."))</f>
      </c>
      <c r="J39" s="62">
        <f>IF(E39&gt;E38,1,0)+AND(F39&gt;F38)+AND(G39&gt;G38)+AND(H39&gt;H38)+AND(I39&gt;I38)</f>
        <v>0</v>
      </c>
      <c r="K39" s="143" t="str">
        <f>IF(J39&gt;J38,D11,"-")</f>
        <v>-</v>
      </c>
      <c r="L39" s="143"/>
      <c r="M39" s="143"/>
    </row>
    <row r="40" spans="5:9" ht="12.75">
      <c r="E40" s="63"/>
      <c r="F40" s="63"/>
      <c r="G40" s="63"/>
      <c r="H40" s="63"/>
      <c r="I40" s="63"/>
    </row>
    <row r="41" spans="5:9" ht="12.75">
      <c r="E41" s="64">
        <f>IF(E40="","",IF(E40&lt;=9,11,"."))</f>
      </c>
      <c r="F41" s="64">
        <f>IF(F40="","",IF(F40&lt;=9,11,"."))</f>
      </c>
      <c r="G41" s="64">
        <f>IF(G40="","",IF(G40&lt;=9,11,"."))</f>
      </c>
      <c r="H41" s="64">
        <f>IF(H40="","",IF(H40&lt;=9,11,"."))</f>
      </c>
      <c r="I41" s="64">
        <f>IF(I40="","",IF(I40&lt;=9,11,"."))</f>
      </c>
    </row>
    <row r="42" spans="3:13" ht="15" customHeight="1">
      <c r="C42" s="144" t="s">
        <v>78</v>
      </c>
      <c r="D42" s="144"/>
      <c r="E42" s="144"/>
      <c r="F42" s="144"/>
      <c r="G42" s="144"/>
      <c r="H42" s="144"/>
      <c r="I42" s="144"/>
      <c r="J42" s="144"/>
      <c r="K42" s="144"/>
      <c r="L42" s="144"/>
      <c r="M42" s="144"/>
    </row>
    <row r="44" spans="3:13" ht="12.75">
      <c r="C44" s="65"/>
      <c r="D44" s="39"/>
      <c r="E44" s="39"/>
      <c r="F44" s="39"/>
      <c r="G44" s="39"/>
      <c r="H44" s="39"/>
      <c r="I44" s="39"/>
      <c r="J44" s="66" t="s">
        <v>79</v>
      </c>
      <c r="K44" s="67" t="s">
        <v>80</v>
      </c>
      <c r="L44" s="68" t="s">
        <v>81</v>
      </c>
      <c r="M44" s="69" t="s">
        <v>82</v>
      </c>
    </row>
    <row r="45" spans="3:13" ht="12.75">
      <c r="C45" s="70">
        <v>1</v>
      </c>
      <c r="D45" s="71" t="str">
        <f>D11</f>
        <v>IÑIGO VILLAR</v>
      </c>
      <c r="E45" s="71"/>
      <c r="F45" s="71"/>
      <c r="G45" s="71"/>
      <c r="H45" s="71"/>
      <c r="I45" s="71"/>
      <c r="J45" s="72">
        <f>COUNTIF($K$20:$K$39,D11)*2</f>
        <v>6</v>
      </c>
      <c r="K45" s="73">
        <f>SUM(J21+J27+J33+J39)</f>
        <v>9</v>
      </c>
      <c r="L45" s="74">
        <f>SUM(E21:I21,E27:I27,E33:I33,E39:I39)</f>
        <v>124</v>
      </c>
      <c r="M45" s="75">
        <f>IF(J45&lt;&gt;0,RANK(J45,J45:J49),"")</f>
        <v>2</v>
      </c>
    </row>
    <row r="46" spans="3:13" ht="12.75">
      <c r="C46" s="76">
        <v>2</v>
      </c>
      <c r="D46" s="77" t="str">
        <f>D12</f>
        <v>MIGUEL GOMEZ</v>
      </c>
      <c r="E46" s="77"/>
      <c r="F46" s="77"/>
      <c r="G46" s="77"/>
      <c r="H46" s="77"/>
      <c r="I46" s="77"/>
      <c r="J46" s="78">
        <f>COUNTIF($K$20:$K$39,D12)*2</f>
        <v>8</v>
      </c>
      <c r="K46" s="79">
        <f>SUM(J23+J29+J35+J38)</f>
        <v>12</v>
      </c>
      <c r="L46" s="80">
        <f>SUM(E23:I23,E29:I29,E33:I33,E38:I38)</f>
        <v>132</v>
      </c>
      <c r="M46" s="75">
        <f>IF(J46&lt;&gt;0,RANK(J46,J45:J49),"")</f>
        <v>1</v>
      </c>
    </row>
    <row r="47" spans="3:13" ht="12.75">
      <c r="C47" s="81">
        <v>3</v>
      </c>
      <c r="D47" s="77" t="str">
        <f>D13</f>
        <v>UNAX SANTOS</v>
      </c>
      <c r="E47" s="77"/>
      <c r="F47" s="77"/>
      <c r="G47" s="77"/>
      <c r="H47" s="77"/>
      <c r="I47" s="77"/>
      <c r="J47" s="78">
        <f>COUNTIF($K$20:$K$39,D13)*2</f>
        <v>2</v>
      </c>
      <c r="K47" s="79">
        <f>SUM(J25+J28+J32+J36)</f>
        <v>5</v>
      </c>
      <c r="L47" s="80">
        <f>SUM(E25:I25,E28:I28,E32:I32,E36:I36)</f>
        <v>110</v>
      </c>
      <c r="M47" s="75">
        <f>IF(J47&lt;&gt;0,RANK(J47,J45:J49),"")</f>
        <v>3</v>
      </c>
    </row>
    <row r="48" spans="3:13" ht="12.75">
      <c r="C48" s="82">
        <v>4</v>
      </c>
      <c r="D48" s="83" t="str">
        <f>D14</f>
        <v>AINARA ESTEBAN</v>
      </c>
      <c r="E48" s="83"/>
      <c r="F48" s="83"/>
      <c r="G48" s="83"/>
      <c r="H48" s="83"/>
      <c r="I48" s="83"/>
      <c r="J48" s="78">
        <f>COUNTIF($K$20:$K$39,D14)*2</f>
        <v>2</v>
      </c>
      <c r="K48" s="79">
        <f>SUM(J22+J26+J30+J37)</f>
        <v>4</v>
      </c>
      <c r="L48" s="80">
        <f>SUM(E22:I22,E26:I26,E30:I30,E37:I37)</f>
        <v>101</v>
      </c>
      <c r="M48" s="75">
        <f>IF(J48&lt;&gt;0,RANK(J48,J45:J49),"")</f>
        <v>3</v>
      </c>
    </row>
    <row r="49" spans="3:13" ht="12.75">
      <c r="C49" s="84">
        <v>5</v>
      </c>
      <c r="D49" s="85" t="str">
        <f>D15</f>
        <v>IRENE CANO</v>
      </c>
      <c r="E49" s="85"/>
      <c r="F49" s="85"/>
      <c r="G49" s="85"/>
      <c r="H49" s="85"/>
      <c r="I49" s="85"/>
      <c r="J49" s="86">
        <f>COUNTIF($K$20:$K$39,D15)*2</f>
        <v>2</v>
      </c>
      <c r="K49" s="87">
        <f>J20+J24+J31+J34</f>
        <v>5</v>
      </c>
      <c r="L49" s="87">
        <f>SUM(E20:I20,E24:I24,E31:I31,E34:I34)</f>
        <v>125</v>
      </c>
      <c r="M49" s="88">
        <f>IF(J49&lt;&gt;0,RANK(J49,J45:J49),"")</f>
        <v>3</v>
      </c>
    </row>
    <row r="50" ht="9" customHeight="1"/>
    <row r="51" ht="9" customHeight="1"/>
  </sheetData>
  <sheetProtection selectLockedCells="1" selectUnlockedCells="1"/>
  <mergeCells count="58">
    <mergeCell ref="C42:M42"/>
    <mergeCell ref="B36:B37"/>
    <mergeCell ref="K36:M36"/>
    <mergeCell ref="K37:M37"/>
    <mergeCell ref="B38:B39"/>
    <mergeCell ref="K38:M38"/>
    <mergeCell ref="K39:M39"/>
    <mergeCell ref="B32:B33"/>
    <mergeCell ref="K32:M32"/>
    <mergeCell ref="K33:M33"/>
    <mergeCell ref="B34:B35"/>
    <mergeCell ref="K34:M34"/>
    <mergeCell ref="K35:M35"/>
    <mergeCell ref="B28:B29"/>
    <mergeCell ref="K28:M28"/>
    <mergeCell ref="K29:M29"/>
    <mergeCell ref="B30:B31"/>
    <mergeCell ref="K30:M30"/>
    <mergeCell ref="K31:M31"/>
    <mergeCell ref="B24:B25"/>
    <mergeCell ref="K24:M24"/>
    <mergeCell ref="K25:M25"/>
    <mergeCell ref="B26:B27"/>
    <mergeCell ref="K26:M26"/>
    <mergeCell ref="K27:M27"/>
    <mergeCell ref="K19:M19"/>
    <mergeCell ref="B20:B21"/>
    <mergeCell ref="K20:M20"/>
    <mergeCell ref="K21:M21"/>
    <mergeCell ref="B22:B23"/>
    <mergeCell ref="K22:M22"/>
    <mergeCell ref="K23:M23"/>
    <mergeCell ref="D14:F14"/>
    <mergeCell ref="G14:I14"/>
    <mergeCell ref="J14:M14"/>
    <mergeCell ref="D15:F15"/>
    <mergeCell ref="G15:I15"/>
    <mergeCell ref="J15:M15"/>
    <mergeCell ref="D12:F12"/>
    <mergeCell ref="G12:I12"/>
    <mergeCell ref="J12:M12"/>
    <mergeCell ref="D13:F13"/>
    <mergeCell ref="G13:I13"/>
    <mergeCell ref="J13:M13"/>
    <mergeCell ref="C10:F10"/>
    <mergeCell ref="G10:I10"/>
    <mergeCell ref="J10:K10"/>
    <mergeCell ref="L10:M10"/>
    <mergeCell ref="D11:F11"/>
    <mergeCell ref="G11:I11"/>
    <mergeCell ref="J11:M11"/>
    <mergeCell ref="C4:M7"/>
    <mergeCell ref="C8:D8"/>
    <mergeCell ref="E8:K8"/>
    <mergeCell ref="C9:D9"/>
    <mergeCell ref="E9:F9"/>
    <mergeCell ref="G9:I9"/>
    <mergeCell ref="L9:M9"/>
  </mergeCells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4:M40"/>
  <sheetViews>
    <sheetView showGridLines="0" zoomScale="75" zoomScaleNormal="75" zoomScalePageLayoutView="0" workbookViewId="0" topLeftCell="A10">
      <selection activeCell="K44" sqref="K44"/>
    </sheetView>
  </sheetViews>
  <sheetFormatPr defaultColWidth="11.421875" defaultRowHeight="12.75"/>
  <cols>
    <col min="1" max="1" width="3.57421875" style="0" customWidth="1"/>
    <col min="2" max="2" width="12.8515625" style="0" customWidth="1"/>
    <col min="3" max="3" width="3.421875" style="0" customWidth="1"/>
    <col min="4" max="4" width="25.7109375" style="0" customWidth="1"/>
    <col min="5" max="9" width="4.7109375" style="0" customWidth="1"/>
    <col min="10" max="10" width="9.421875" style="0" customWidth="1"/>
    <col min="11" max="11" width="7.57421875" style="0" customWidth="1"/>
    <col min="12" max="12" width="7.7109375" style="0" customWidth="1"/>
    <col min="13" max="13" width="15.8515625" style="0" customWidth="1"/>
  </cols>
  <sheetData>
    <row r="2" ht="11.25" customHeight="1"/>
    <row r="3" ht="12.75" hidden="1"/>
    <row r="4" spans="3:13" ht="12.75">
      <c r="C4" s="145" t="str">
        <f>CAMPEONATO!C16</f>
        <v>Campeonato Euskadi Escolar</v>
      </c>
      <c r="D4" s="145"/>
      <c r="E4" s="145"/>
      <c r="F4" s="145"/>
      <c r="G4" s="145"/>
      <c r="H4" s="145"/>
      <c r="I4" s="145"/>
      <c r="J4" s="145"/>
      <c r="K4" s="145"/>
      <c r="L4" s="145"/>
      <c r="M4" s="145"/>
    </row>
    <row r="5" spans="3:13" ht="12.75"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</row>
    <row r="6" spans="3:13" ht="12.75"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</row>
    <row r="7" spans="3:13" ht="87.75" customHeight="1"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</row>
    <row r="8" spans="3:13" ht="27" customHeight="1">
      <c r="C8" s="116" t="s">
        <v>66</v>
      </c>
      <c r="D8" s="116"/>
      <c r="E8" s="117" t="str">
        <f>CAMPEONATO!C34</f>
        <v>C.T Sonia Echezarreta</v>
      </c>
      <c r="F8" s="117"/>
      <c r="G8" s="117"/>
      <c r="H8" s="117"/>
      <c r="I8" s="117"/>
      <c r="J8" s="117"/>
      <c r="K8" s="117"/>
      <c r="L8" s="25" t="s">
        <v>67</v>
      </c>
      <c r="M8" s="26">
        <f>CAMPEONATO!H34</f>
        <v>43253</v>
      </c>
    </row>
    <row r="9" spans="3:13" ht="27" customHeight="1">
      <c r="C9" s="116" t="s">
        <v>68</v>
      </c>
      <c r="D9" s="116"/>
      <c r="E9" s="118" t="s">
        <v>86</v>
      </c>
      <c r="F9" s="118"/>
      <c r="G9" s="119" t="s">
        <v>69</v>
      </c>
      <c r="H9" s="119"/>
      <c r="I9" s="119"/>
      <c r="J9" s="27">
        <v>1</v>
      </c>
      <c r="K9" s="28" t="s">
        <v>71</v>
      </c>
      <c r="L9" s="120">
        <v>0.4166666666666667</v>
      </c>
      <c r="M9" s="120"/>
    </row>
    <row r="10" spans="3:13" ht="27" customHeight="1">
      <c r="C10" s="121" t="s">
        <v>72</v>
      </c>
      <c r="D10" s="121"/>
      <c r="E10" s="121"/>
      <c r="F10" s="121"/>
      <c r="G10" s="122" t="s">
        <v>73</v>
      </c>
      <c r="H10" s="122"/>
      <c r="I10" s="122"/>
      <c r="J10" s="123" t="s">
        <v>7</v>
      </c>
      <c r="K10" s="123"/>
      <c r="L10" s="124" t="s">
        <v>74</v>
      </c>
      <c r="M10" s="124"/>
    </row>
    <row r="11" spans="3:13" ht="12.75">
      <c r="C11" s="29">
        <v>15</v>
      </c>
      <c r="D11" s="125" t="str">
        <f>IF(C11="","",VLOOKUP(C11,DORSAL!E16:G137,2,FALSE))</f>
        <v>DIEGO VERA</v>
      </c>
      <c r="E11" s="125"/>
      <c r="F11" s="125"/>
      <c r="G11" s="126"/>
      <c r="H11" s="126"/>
      <c r="I11" s="126"/>
      <c r="J11" s="127" t="str">
        <f>IF(C11="","",VLOOKUP(C11,DORSAL!E16:G137,3,FALSE))</f>
        <v>GIPUZKOA A</v>
      </c>
      <c r="K11" s="127"/>
      <c r="L11" s="127"/>
      <c r="M11" s="127"/>
    </row>
    <row r="12" spans="3:13" ht="12.75">
      <c r="C12" s="29">
        <v>20</v>
      </c>
      <c r="D12" s="125" t="str">
        <f>IF(C12="","",VLOOKUP(C12,DORSAL!E16:G138,2,FALSE))</f>
        <v>AITOR OCHOA</v>
      </c>
      <c r="E12" s="125"/>
      <c r="F12" s="125"/>
      <c r="G12" s="128"/>
      <c r="H12" s="128"/>
      <c r="I12" s="128"/>
      <c r="J12" s="127" t="str">
        <f>IF(C12="","",VLOOKUP(C12,DORSAL!E16:G137,3,FALSE))</f>
        <v>GIPUZKOA B</v>
      </c>
      <c r="K12" s="127"/>
      <c r="L12" s="127"/>
      <c r="M12" s="127"/>
    </row>
    <row r="13" spans="3:13" ht="12.75">
      <c r="C13" s="29">
        <v>9</v>
      </c>
      <c r="D13" s="125" t="str">
        <f>IF(C13="","",VLOOKUP(C13,DORSAL!E16:G139,2,FALSE))</f>
        <v>PAULA MAESO</v>
      </c>
      <c r="E13" s="125"/>
      <c r="F13" s="125"/>
      <c r="G13" s="128"/>
      <c r="H13" s="128"/>
      <c r="I13" s="128"/>
      <c r="J13" s="127" t="str">
        <f>IF(C13="","",VLOOKUP(C13,DORSAL!E16:G137,3,FALSE))</f>
        <v>BIZKAIA B</v>
      </c>
      <c r="K13" s="127"/>
      <c r="L13" s="127"/>
      <c r="M13" s="127"/>
    </row>
    <row r="14" spans="3:13" ht="12.75">
      <c r="C14" s="32">
        <v>5</v>
      </c>
      <c r="D14" s="132" t="str">
        <f>IF(C14="","",VLOOKUP(C14,DORSAL!E16:G140,2,FALSE))</f>
        <v>IRENE CANO</v>
      </c>
      <c r="E14" s="132"/>
      <c r="F14" s="132"/>
      <c r="G14" s="133"/>
      <c r="H14" s="133"/>
      <c r="I14" s="133"/>
      <c r="J14" s="134" t="str">
        <f>IF(C14="","",VLOOKUP(C14,DORSAL!E16:G137,3,FALSE))</f>
        <v>BIZKAIA A</v>
      </c>
      <c r="K14" s="134"/>
      <c r="L14" s="134"/>
      <c r="M14" s="134"/>
    </row>
    <row r="15" spans="3:13" ht="5.25" customHeight="1">
      <c r="C15" s="33"/>
      <c r="D15" s="34"/>
      <c r="E15" s="34"/>
      <c r="F15" s="34"/>
      <c r="G15" s="34"/>
      <c r="H15" s="34"/>
      <c r="I15" s="34"/>
      <c r="J15" s="34"/>
      <c r="K15" s="35"/>
      <c r="L15" s="33"/>
      <c r="M15" s="33"/>
    </row>
    <row r="16" spans="3:13" ht="6" customHeight="1">
      <c r="C16" s="33"/>
      <c r="D16" s="34"/>
      <c r="E16" s="34"/>
      <c r="F16" s="34"/>
      <c r="G16" s="34"/>
      <c r="H16" s="34"/>
      <c r="I16" s="34"/>
      <c r="J16" s="34"/>
      <c r="K16" s="35"/>
      <c r="L16" s="33"/>
      <c r="M16" s="33"/>
    </row>
    <row r="17" ht="6" customHeight="1">
      <c r="C17" s="36"/>
    </row>
    <row r="18" ht="6.75" customHeight="1">
      <c r="C18" s="36"/>
    </row>
    <row r="19" spans="2:13" ht="27" customHeight="1">
      <c r="B19" s="36" t="s">
        <v>75</v>
      </c>
      <c r="C19" s="37"/>
      <c r="D19" s="38" t="s">
        <v>72</v>
      </c>
      <c r="E19" s="39"/>
      <c r="F19" s="39"/>
      <c r="G19" s="39"/>
      <c r="H19" s="39"/>
      <c r="I19" s="39"/>
      <c r="J19" s="40" t="s">
        <v>76</v>
      </c>
      <c r="K19" s="135" t="s">
        <v>77</v>
      </c>
      <c r="L19" s="135"/>
      <c r="M19" s="135"/>
    </row>
    <row r="20" spans="2:13" ht="19.5" customHeight="1">
      <c r="B20" s="136" t="str">
        <f>D13</f>
        <v>PAULA MAESO</v>
      </c>
      <c r="C20" s="31">
        <v>4</v>
      </c>
      <c r="D20" s="41" t="str">
        <f>D14</f>
        <v>IRENE CANO</v>
      </c>
      <c r="E20" s="30">
        <v>10</v>
      </c>
      <c r="F20" s="30">
        <v>6</v>
      </c>
      <c r="G20" s="30">
        <v>9</v>
      </c>
      <c r="H20" s="30"/>
      <c r="I20" s="30"/>
      <c r="J20" s="42">
        <f>IF(E20&gt;E21,1,0)+AND(F20&gt;F21)+AND(G20&gt;G21)+AND(H20&gt;H21)+AND(I20&gt;I21)</f>
        <v>0</v>
      </c>
      <c r="K20" s="131" t="str">
        <f>IF(J20&gt;J21,D14,"-")</f>
        <v>-</v>
      </c>
      <c r="L20" s="131"/>
      <c r="M20" s="131"/>
    </row>
    <row r="21" spans="2:13" ht="19.5" customHeight="1">
      <c r="B21" s="136"/>
      <c r="C21" s="43">
        <v>1</v>
      </c>
      <c r="D21" s="44" t="str">
        <f>D11</f>
        <v>DIEGO VERA</v>
      </c>
      <c r="E21" s="45">
        <v>12</v>
      </c>
      <c r="F21" s="45">
        <f>IF(F20="","",IF(F20&lt;=9,11,"."))</f>
        <v>11</v>
      </c>
      <c r="G21" s="45">
        <f>IF(G20="","",IF(G20&lt;=9,11,"."))</f>
        <v>11</v>
      </c>
      <c r="H21" s="45">
        <f>IF(H20="","",IF(H20&lt;=9,11,"."))</f>
      </c>
      <c r="I21" s="45">
        <f>IF(I20="","",IF(I20&lt;=9,11,"."))</f>
      </c>
      <c r="J21" s="46">
        <f>IF(E21&gt;E20,1,0)+AND(F21&gt;F20)+AND(G21&gt;G20)+AND(H21&gt;H20)+AND(I21&gt;I20)</f>
        <v>3</v>
      </c>
      <c r="K21" s="137" t="str">
        <f>IF(J21&gt;J20,D11,"-")</f>
        <v>DIEGO VERA</v>
      </c>
      <c r="L21" s="137"/>
      <c r="M21" s="137"/>
    </row>
    <row r="22" spans="2:13" ht="19.5" customHeight="1">
      <c r="B22" s="138" t="str">
        <f>D14</f>
        <v>IRENE CANO</v>
      </c>
      <c r="C22" s="31">
        <v>3</v>
      </c>
      <c r="D22" s="47" t="str">
        <f>D13</f>
        <v>PAULA MAESO</v>
      </c>
      <c r="E22" s="48">
        <v>6</v>
      </c>
      <c r="F22" s="48">
        <v>11</v>
      </c>
      <c r="G22" s="48">
        <v>11</v>
      </c>
      <c r="H22" s="48">
        <v>12</v>
      </c>
      <c r="I22" s="48"/>
      <c r="J22" s="49">
        <f>IF(E22&gt;E23,1,0)+AND(F22&gt;F23)+AND(G22&gt;G23)+AND(H22&gt;H23)+AND(I22&gt;I23)</f>
        <v>3</v>
      </c>
      <c r="K22" s="139" t="str">
        <f>IF(J22&gt;J23,D13,"-")</f>
        <v>PAULA MAESO</v>
      </c>
      <c r="L22" s="139"/>
      <c r="M22" s="139"/>
    </row>
    <row r="23" spans="2:13" ht="19.5" customHeight="1">
      <c r="B23" s="138"/>
      <c r="C23" s="43">
        <v>2</v>
      </c>
      <c r="D23" s="50" t="str">
        <f>D12</f>
        <v>AITOR OCHOA</v>
      </c>
      <c r="E23" s="51">
        <f>IF(E22="","",IF(E22&lt;=9,11,"."))</f>
        <v>11</v>
      </c>
      <c r="F23" s="51">
        <v>9</v>
      </c>
      <c r="G23" s="51">
        <v>8</v>
      </c>
      <c r="H23" s="51">
        <v>10</v>
      </c>
      <c r="I23" s="51">
        <f>IF(I22="","",IF(I22&lt;=9,11,"."))</f>
      </c>
      <c r="J23" s="52">
        <f>IF(E23&gt;E22,1,0)+AND(F23&gt;F22)+AND(G23&gt;G22)+AND(H23&gt;H22)+AND(I23&gt;I22)</f>
        <v>1</v>
      </c>
      <c r="K23" s="140" t="str">
        <f>IF(J23&gt;J22,D12,"-")</f>
        <v>-</v>
      </c>
      <c r="L23" s="140"/>
      <c r="M23" s="140"/>
    </row>
    <row r="24" spans="2:13" ht="19.5" customHeight="1">
      <c r="B24" s="138" t="str">
        <f>D12</f>
        <v>AITOR OCHOA</v>
      </c>
      <c r="C24" s="31">
        <v>3</v>
      </c>
      <c r="D24" s="47" t="str">
        <f>D13</f>
        <v>PAULA MAESO</v>
      </c>
      <c r="E24" s="48">
        <v>5</v>
      </c>
      <c r="F24" s="48">
        <v>9</v>
      </c>
      <c r="G24" s="48">
        <v>9</v>
      </c>
      <c r="H24" s="48"/>
      <c r="I24" s="48"/>
      <c r="J24" s="49">
        <f>IF(E24&gt;E25,1,0)+AND(F24&gt;F25)+AND(G24&gt;G25)+AND(H24&gt;H25)+AND(I24&gt;I25)</f>
        <v>0</v>
      </c>
      <c r="K24" s="139" t="str">
        <f>IF(J24&gt;J25,D13,"-")</f>
        <v>-</v>
      </c>
      <c r="L24" s="139"/>
      <c r="M24" s="139"/>
    </row>
    <row r="25" spans="2:13" ht="19.5" customHeight="1">
      <c r="B25" s="138"/>
      <c r="C25" s="43">
        <v>1</v>
      </c>
      <c r="D25" s="50" t="str">
        <f>D11</f>
        <v>DIEGO VERA</v>
      </c>
      <c r="E25" s="51">
        <f>IF(E24="","",IF(E24&lt;=9,11,"."))</f>
        <v>11</v>
      </c>
      <c r="F25" s="51">
        <f>IF(F24="","",IF(F24&lt;=9,11,"."))</f>
        <v>11</v>
      </c>
      <c r="G25" s="51">
        <f>IF(G24="","",IF(G24&lt;=9,11,"."))</f>
        <v>11</v>
      </c>
      <c r="H25" s="51">
        <f>IF(H24="","",IF(H24&lt;=9,11,"."))</f>
      </c>
      <c r="I25" s="51">
        <f>IF(I24="","",IF(I24&lt;=9,11,"."))</f>
      </c>
      <c r="J25" s="52">
        <f>IF(E25&gt;E24,1,0)+AND(F25&gt;F24)+AND(G25&gt;G24)+AND(H25&gt;H24)+AND(I25&gt;I24)</f>
        <v>3</v>
      </c>
      <c r="K25" s="140" t="str">
        <f>IF(J25&gt;J24,D11,"-")</f>
        <v>DIEGO VERA</v>
      </c>
      <c r="L25" s="140"/>
      <c r="M25" s="140"/>
    </row>
    <row r="26" spans="2:13" ht="19.5" customHeight="1">
      <c r="B26" s="138" t="str">
        <f>D11</f>
        <v>DIEGO VERA</v>
      </c>
      <c r="C26" s="31">
        <v>4</v>
      </c>
      <c r="D26" s="47" t="str">
        <f>D14</f>
        <v>IRENE CANO</v>
      </c>
      <c r="E26" s="48">
        <v>11</v>
      </c>
      <c r="F26" s="48">
        <v>11</v>
      </c>
      <c r="G26" s="48">
        <v>11</v>
      </c>
      <c r="H26" s="48"/>
      <c r="I26" s="48"/>
      <c r="J26" s="49">
        <f>IF(E26&gt;E27,1,0)+AND(F26&gt;F27)+AND(G26&gt;G27)+AND(H26&gt;H27)+AND(I26&gt;I27)</f>
        <v>3</v>
      </c>
      <c r="K26" s="139" t="str">
        <f>IF(J26&gt;J27,D14,"-")</f>
        <v>IRENE CANO</v>
      </c>
      <c r="L26" s="139"/>
      <c r="M26" s="139"/>
    </row>
    <row r="27" spans="2:13" ht="19.5" customHeight="1">
      <c r="B27" s="138"/>
      <c r="C27" s="43">
        <v>2</v>
      </c>
      <c r="D27" s="50" t="str">
        <f>D12</f>
        <v>AITOR OCHOA</v>
      </c>
      <c r="E27" s="51">
        <v>6</v>
      </c>
      <c r="F27" s="51">
        <v>6</v>
      </c>
      <c r="G27" s="51">
        <v>2</v>
      </c>
      <c r="H27" s="51">
        <f>IF(H26="","",IF(H26&lt;=9,11,"."))</f>
      </c>
      <c r="I27" s="51">
        <f>IF(I26="","",IF(I26&lt;=9,11,"."))</f>
      </c>
      <c r="J27" s="52">
        <f>IF(E27&gt;E26,1,0)+AND(F27&gt;F26)+AND(G27&gt;G26)+AND(H27&gt;H26)+AND(I27&gt;I26)</f>
        <v>0</v>
      </c>
      <c r="K27" s="140" t="str">
        <f>IF(J27&gt;J26,D12,"-")</f>
        <v>-</v>
      </c>
      <c r="L27" s="140"/>
      <c r="M27" s="140"/>
    </row>
    <row r="28" spans="2:13" ht="19.5" customHeight="1">
      <c r="B28" s="138" t="str">
        <f>D12</f>
        <v>AITOR OCHOA</v>
      </c>
      <c r="C28" s="31">
        <v>4</v>
      </c>
      <c r="D28" s="47" t="str">
        <f>D14</f>
        <v>IRENE CANO</v>
      </c>
      <c r="E28" s="48">
        <v>11</v>
      </c>
      <c r="F28" s="48">
        <v>11</v>
      </c>
      <c r="G28" s="48">
        <v>9</v>
      </c>
      <c r="H28" s="48">
        <v>11</v>
      </c>
      <c r="I28" s="48"/>
      <c r="J28" s="49">
        <f>IF(E28&gt;E29,1,0)+AND(F28&gt;F29)+AND(G28&gt;G29)+AND(H28&gt;H29)+AND(I28&gt;I29)</f>
        <v>3</v>
      </c>
      <c r="K28" s="139" t="str">
        <f>IF(J28&gt;J29,D14,"-")</f>
        <v>IRENE CANO</v>
      </c>
      <c r="L28" s="139"/>
      <c r="M28" s="139"/>
    </row>
    <row r="29" spans="2:13" ht="19.5" customHeight="1">
      <c r="B29" s="138"/>
      <c r="C29" s="43">
        <v>3</v>
      </c>
      <c r="D29" s="50" t="str">
        <f>D13</f>
        <v>PAULA MAESO</v>
      </c>
      <c r="E29" s="51">
        <v>5</v>
      </c>
      <c r="F29" s="51">
        <v>8</v>
      </c>
      <c r="G29" s="51">
        <f>IF(G28="","",IF(G28&lt;=9,11,"."))</f>
        <v>11</v>
      </c>
      <c r="H29" s="51">
        <v>6</v>
      </c>
      <c r="I29" s="51">
        <f>IF(I28="","",IF(I28&lt;=9,11,"."))</f>
      </c>
      <c r="J29" s="52">
        <f>IF(E29&gt;E28,1,0)+AND(F29&gt;F28)+AND(G29&gt;G28)+AND(H29&gt;H28)+AND(I29&gt;I28)</f>
        <v>1</v>
      </c>
      <c r="K29" s="140" t="str">
        <f>IF(J29&gt;J28,D13,"-")</f>
        <v>-</v>
      </c>
      <c r="L29" s="140"/>
      <c r="M29" s="140"/>
    </row>
    <row r="30" spans="2:13" ht="19.5" customHeight="1">
      <c r="B30" s="142" t="str">
        <f>D13</f>
        <v>PAULA MAESO</v>
      </c>
      <c r="C30" s="53">
        <v>2</v>
      </c>
      <c r="D30" s="54" t="str">
        <f>D12</f>
        <v>AITOR OCHOA</v>
      </c>
      <c r="E30" s="48">
        <v>13</v>
      </c>
      <c r="F30" s="48">
        <v>6</v>
      </c>
      <c r="G30" s="48">
        <v>11</v>
      </c>
      <c r="H30" s="48">
        <v>8</v>
      </c>
      <c r="I30" s="48"/>
      <c r="J30" s="49">
        <f>IF(E30&gt;E31,1,0)+AND(F30&gt;F31)+AND(G30&gt;G31)+AND(H30&gt;H31)+AND(I30&gt;I31)</f>
        <v>1</v>
      </c>
      <c r="K30" s="139" t="str">
        <f>IF(J30&gt;J31,D12,"-")</f>
        <v>-</v>
      </c>
      <c r="L30" s="139"/>
      <c r="M30" s="139"/>
    </row>
    <row r="31" spans="2:13" ht="19.5" customHeight="1">
      <c r="B31" s="142"/>
      <c r="C31" s="59">
        <v>1</v>
      </c>
      <c r="D31" s="89" t="str">
        <f>D11</f>
        <v>DIEGO VERA</v>
      </c>
      <c r="E31" s="61">
        <v>11</v>
      </c>
      <c r="F31" s="61">
        <f>IF(F30="","",IF(F30&lt;=9,11,"."))</f>
        <v>11</v>
      </c>
      <c r="G31" s="61">
        <v>13</v>
      </c>
      <c r="H31" s="61">
        <f>IF(H30="","",IF(H30&lt;=9,11,"."))</f>
        <v>11</v>
      </c>
      <c r="I31" s="61">
        <f>IF(I30="","",IF(I30&lt;=9,11,"."))</f>
      </c>
      <c r="J31" s="90">
        <f>IF(E31&gt;E30,1,0)+AND(F31&gt;F30)+AND(G31&gt;G30)+AND(H31&gt;H30)+AND(I31&gt;I30)</f>
        <v>3</v>
      </c>
      <c r="K31" s="143" t="str">
        <f>IF(J31&gt;J30,D11,"-")</f>
        <v>DIEGO VERA</v>
      </c>
      <c r="L31" s="143"/>
      <c r="M31" s="143"/>
    </row>
    <row r="34" spans="3:13" ht="15" customHeight="1">
      <c r="C34" s="144" t="s">
        <v>78</v>
      </c>
      <c r="D34" s="144"/>
      <c r="E34" s="144"/>
      <c r="F34" s="144"/>
      <c r="G34" s="144"/>
      <c r="H34" s="144"/>
      <c r="I34" s="144"/>
      <c r="J34" s="144"/>
      <c r="K34" s="144"/>
      <c r="L34" s="144"/>
      <c r="M34" s="144"/>
    </row>
    <row r="36" spans="3:13" ht="12.75">
      <c r="C36" s="65"/>
      <c r="D36" s="39"/>
      <c r="E36" s="39"/>
      <c r="F36" s="39"/>
      <c r="G36" s="39"/>
      <c r="H36" s="39"/>
      <c r="I36" s="39"/>
      <c r="J36" s="66" t="s">
        <v>79</v>
      </c>
      <c r="K36" s="67" t="s">
        <v>80</v>
      </c>
      <c r="L36" s="68" t="s">
        <v>81</v>
      </c>
      <c r="M36" s="69" t="s">
        <v>82</v>
      </c>
    </row>
    <row r="37" spans="3:13" ht="12.75">
      <c r="C37" s="91"/>
      <c r="D37" s="71" t="str">
        <f>D11</f>
        <v>DIEGO VERA</v>
      </c>
      <c r="E37" s="71"/>
      <c r="F37" s="71"/>
      <c r="G37" s="71"/>
      <c r="H37" s="71"/>
      <c r="I37" s="71"/>
      <c r="J37" s="72">
        <f>COUNTIF($K$20:$K$31,D11)*2</f>
        <v>6</v>
      </c>
      <c r="K37" s="73">
        <f>SUM(J21+J25+J31)</f>
        <v>9</v>
      </c>
      <c r="L37" s="74">
        <f>SUM(E21:I21,E25:I25,E31:I31)</f>
        <v>113</v>
      </c>
      <c r="M37" s="75">
        <f>IF(J37&lt;&gt;0,RANK(J37,J37:J40),"")</f>
        <v>1</v>
      </c>
    </row>
    <row r="38" spans="3:13" ht="12.75">
      <c r="C38" s="92"/>
      <c r="D38" s="77" t="str">
        <f>D12</f>
        <v>AITOR OCHOA</v>
      </c>
      <c r="E38" s="77"/>
      <c r="F38" s="77"/>
      <c r="G38" s="77"/>
      <c r="H38" s="77"/>
      <c r="I38" s="77"/>
      <c r="J38" s="78">
        <f>COUNTIF($K$20:$K$31,D12)*2</f>
        <v>0</v>
      </c>
      <c r="K38" s="79">
        <f>SUM(J23+J27+J30)</f>
        <v>2</v>
      </c>
      <c r="L38" s="80">
        <f>SUM(E23:I23,E27:I27,E30:I30)</f>
        <v>90</v>
      </c>
      <c r="M38" s="75">
        <f>IF(J38&lt;&gt;0,RANK(J38,J37:J40),"")</f>
      </c>
    </row>
    <row r="39" spans="3:13" ht="12.75">
      <c r="C39" s="92"/>
      <c r="D39" s="77" t="str">
        <f>D13</f>
        <v>PAULA MAESO</v>
      </c>
      <c r="E39" s="77"/>
      <c r="F39" s="77"/>
      <c r="G39" s="77"/>
      <c r="H39" s="77"/>
      <c r="I39" s="77"/>
      <c r="J39" s="78">
        <f>COUNTIF($K$20:$K$31,D13)*2</f>
        <v>2</v>
      </c>
      <c r="K39" s="79">
        <f>SUM(J22+J24+J29)</f>
        <v>4</v>
      </c>
      <c r="L39" s="80">
        <f>SUM(E22:I22,E24:I24,E29:I29)</f>
        <v>93</v>
      </c>
      <c r="M39" s="75">
        <f>IF(J39&lt;&gt;0,RANK(J39,J37:J40),"")</f>
        <v>3</v>
      </c>
    </row>
    <row r="40" spans="3:13" ht="12.75">
      <c r="C40" s="93"/>
      <c r="D40" s="94" t="str">
        <f>D14</f>
        <v>IRENE CANO</v>
      </c>
      <c r="E40" s="94"/>
      <c r="F40" s="94"/>
      <c r="G40" s="94"/>
      <c r="H40" s="94"/>
      <c r="I40" s="94"/>
      <c r="J40" s="86">
        <f>COUNTIF($K$20:$K$31,D14)*2</f>
        <v>4</v>
      </c>
      <c r="K40" s="95">
        <f>SUM(J20+J26+J28)</f>
        <v>6</v>
      </c>
      <c r="L40" s="96">
        <f>SUM(E20:I20,E26:I26,E28:I28)</f>
        <v>100</v>
      </c>
      <c r="M40" s="88">
        <f>IF(J40&lt;&gt;0,RANK(J40,J37:J40),"")</f>
        <v>2</v>
      </c>
    </row>
    <row r="42" ht="9" customHeight="1"/>
    <row r="43" ht="9" customHeight="1"/>
  </sheetData>
  <sheetProtection selectLockedCells="1" selectUnlockedCells="1"/>
  <mergeCells count="43">
    <mergeCell ref="B30:B31"/>
    <mergeCell ref="K30:M30"/>
    <mergeCell ref="K31:M31"/>
    <mergeCell ref="C34:M34"/>
    <mergeCell ref="B26:B27"/>
    <mergeCell ref="K26:M26"/>
    <mergeCell ref="K27:M27"/>
    <mergeCell ref="B28:B29"/>
    <mergeCell ref="K28:M28"/>
    <mergeCell ref="K29:M29"/>
    <mergeCell ref="B22:B23"/>
    <mergeCell ref="K22:M22"/>
    <mergeCell ref="K23:M23"/>
    <mergeCell ref="B24:B25"/>
    <mergeCell ref="K24:M24"/>
    <mergeCell ref="K25:M25"/>
    <mergeCell ref="D14:F14"/>
    <mergeCell ref="G14:I14"/>
    <mergeCell ref="J14:M14"/>
    <mergeCell ref="K19:M19"/>
    <mergeCell ref="B20:B21"/>
    <mergeCell ref="K20:M20"/>
    <mergeCell ref="K21:M21"/>
    <mergeCell ref="D12:F12"/>
    <mergeCell ref="G12:I12"/>
    <mergeCell ref="J12:M12"/>
    <mergeCell ref="D13:F13"/>
    <mergeCell ref="G13:I13"/>
    <mergeCell ref="J13:M13"/>
    <mergeCell ref="C10:F10"/>
    <mergeCell ref="G10:I10"/>
    <mergeCell ref="J10:K10"/>
    <mergeCell ref="L10:M10"/>
    <mergeCell ref="D11:F11"/>
    <mergeCell ref="G11:I11"/>
    <mergeCell ref="J11:M11"/>
    <mergeCell ref="C4:M7"/>
    <mergeCell ref="C8:D8"/>
    <mergeCell ref="E8:K8"/>
    <mergeCell ref="C9:D9"/>
    <mergeCell ref="E9:F9"/>
    <mergeCell ref="G9:I9"/>
    <mergeCell ref="L9:M9"/>
  </mergeCells>
  <printOptions/>
  <pageMargins left="0.75" right="0.75" top="1" bottom="1" header="0.5118055555555555" footer="0.5118055555555555"/>
  <pageSetup horizontalDpi="300" verticalDpi="300" orientation="portrait" paperSize="9" scale="88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showGridLines="0" zoomScale="85" zoomScaleNormal="85" zoomScalePageLayoutView="0" workbookViewId="0" topLeftCell="A46">
      <selection activeCell="L16" sqref="L16"/>
    </sheetView>
  </sheetViews>
  <sheetFormatPr defaultColWidth="11.421875" defaultRowHeight="12" customHeight="1"/>
  <cols>
    <col min="1" max="1" width="2.7109375" style="97" customWidth="1"/>
    <col min="2" max="2" width="3.7109375" style="97" customWidth="1"/>
    <col min="3" max="3" width="15.7109375" style="97" customWidth="1"/>
    <col min="4" max="5" width="3.7109375" style="97" customWidth="1"/>
    <col min="6" max="6" width="15.7109375" style="97" customWidth="1"/>
    <col min="7" max="8" width="3.7109375" style="97" customWidth="1"/>
    <col min="9" max="9" width="15.7109375" style="97" customWidth="1"/>
    <col min="10" max="11" width="3.7109375" style="97" customWidth="1"/>
    <col min="12" max="12" width="15.7109375" style="97" customWidth="1"/>
    <col min="13" max="14" width="3.7109375" style="97" customWidth="1"/>
    <col min="15" max="16384" width="11.421875" style="97" customWidth="1"/>
  </cols>
  <sheetData>
    <row r="1" spans="2:13" ht="20.25" customHeight="1">
      <c r="B1" s="146" t="str">
        <f>CAMPEONATO!C16</f>
        <v>Campeonato Euskadi Escolar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</row>
    <row r="2" spans="3:9" ht="12" customHeight="1">
      <c r="C2" s="97" t="s">
        <v>111</v>
      </c>
      <c r="I2" s="97" t="s">
        <v>110</v>
      </c>
    </row>
    <row r="3" spans="1:6" ht="12" customHeight="1">
      <c r="A3" s="98">
        <v>1</v>
      </c>
      <c r="B3" s="99"/>
      <c r="C3" s="99">
        <f>IF(ISBLANK(B3),"",VLOOKUP(B3,DORSAL!$E$16:$G$48,2,FALSE))</f>
      </c>
      <c r="D3" s="100">
        <f>IF(ISBLANK(B3),"",VLOOKUP(B3,DORSAL!$E$16:$G$48,3,FALSE))</f>
      </c>
      <c r="E3" s="101"/>
      <c r="F3" s="97" t="s">
        <v>111</v>
      </c>
    </row>
    <row r="4" spans="1:8" ht="12" customHeight="1">
      <c r="A4" s="98"/>
      <c r="B4" s="98"/>
      <c r="C4" s="98"/>
      <c r="D4" s="102"/>
      <c r="E4" s="99">
        <f>IF(E3&lt;&gt;"",IF(E3&gt;E5,B3,B5),"")</f>
      </c>
      <c r="F4" s="99">
        <f>IF(E4="","",VLOOKUP(E4,DORSAL!$E$16:$G$48,2,FALSE))</f>
      </c>
      <c r="G4" s="100">
        <f>IF(E4="","",VLOOKUP(E4,DORSAL!$E$16:$G$48,3,FALSE))</f>
      </c>
      <c r="H4" s="101"/>
    </row>
    <row r="5" spans="1:9" ht="12" customHeight="1">
      <c r="A5" s="98">
        <f>1+A3</f>
        <v>2</v>
      </c>
      <c r="B5" s="103"/>
      <c r="C5" s="103" t="s">
        <v>112</v>
      </c>
      <c r="D5" s="104">
        <f>IF(ISBLANK(B5),"",VLOOKUP(B5,DORSAL!$E$16:$G$48,3,FALSE))</f>
      </c>
      <c r="E5" s="147"/>
      <c r="F5" s="98"/>
      <c r="G5" s="102"/>
      <c r="I5" s="97" t="s">
        <v>94</v>
      </c>
    </row>
    <row r="6" spans="1:11" ht="12" customHeight="1">
      <c r="A6" s="98"/>
      <c r="E6" s="147"/>
      <c r="F6" s="98"/>
      <c r="G6" s="102"/>
      <c r="H6" s="99">
        <f>IF(H4&lt;&gt;"",IF(H8&lt;H4,E4,E8),"")</f>
      </c>
      <c r="I6" s="99">
        <f>IF(H6="","",VLOOKUP(H6,DORSAL!$E$16:$G$48,2,FALSE))</f>
      </c>
      <c r="J6" s="100">
        <f>IF(H6="","",VLOOKUP(H6,DORSAL!$E$16:$G$48,3,FALSE))</f>
      </c>
      <c r="K6" s="101"/>
    </row>
    <row r="7" spans="1:10" ht="12" customHeight="1">
      <c r="A7" s="98">
        <f>1+A5</f>
        <v>3</v>
      </c>
      <c r="B7" s="99"/>
      <c r="C7" s="99" t="s">
        <v>113</v>
      </c>
      <c r="D7" s="100">
        <f>IF(ISBLANK(B7),"",VLOOKUP(B7,DORSAL!$E$16:$G$48,3,FALSE))</f>
      </c>
      <c r="E7" s="147"/>
      <c r="F7" s="98"/>
      <c r="G7" s="102"/>
      <c r="H7" s="148"/>
      <c r="I7" s="98"/>
      <c r="J7" s="102"/>
    </row>
    <row r="8" spans="1:13" ht="12" customHeight="1">
      <c r="A8" s="98"/>
      <c r="B8" s="98"/>
      <c r="C8" s="98"/>
      <c r="D8" s="102"/>
      <c r="E8" s="105">
        <f>IF(E7&lt;&gt;"",IF(E7&gt;E9,B7,B9),"")</f>
      </c>
      <c r="F8" s="103" t="s">
        <v>113</v>
      </c>
      <c r="G8" s="104">
        <f>IF(E8="","",VLOOKUP(E8,DORSAL!$E$16:$G$48,3,FALSE))</f>
      </c>
      <c r="H8" s="148"/>
      <c r="I8" s="98"/>
      <c r="J8" s="102"/>
      <c r="K8" s="149" t="s">
        <v>87</v>
      </c>
      <c r="L8" s="149"/>
      <c r="M8" s="149"/>
    </row>
    <row r="9" spans="1:13" ht="12" customHeight="1">
      <c r="A9" s="98">
        <f>1+A7</f>
        <v>4</v>
      </c>
      <c r="B9" s="103"/>
      <c r="C9" s="103" t="s">
        <v>96</v>
      </c>
      <c r="D9" s="104">
        <f>IF(ISBLANK(B9),"",VLOOKUP(B9,DORSAL!$E$16:$G$48,3,FALSE))</f>
      </c>
      <c r="E9" s="101"/>
      <c r="F9" s="97">
        <f>IF(E9&lt;&gt;"",E9&amp;"-"&amp;E7,"")</f>
      </c>
      <c r="H9" s="148"/>
      <c r="I9" s="98"/>
      <c r="J9" s="102"/>
      <c r="K9" s="149"/>
      <c r="L9" s="149"/>
      <c r="M9" s="149"/>
    </row>
    <row r="10" spans="1:13" ht="12" customHeight="1">
      <c r="A10" s="98"/>
      <c r="H10" s="148"/>
      <c r="I10" s="98"/>
      <c r="J10" s="98"/>
      <c r="K10" s="106">
        <f>IF(K6&lt;&gt;"",IF(K14&lt;K6,H6,H14),"")</f>
      </c>
      <c r="L10" s="106" t="s">
        <v>94</v>
      </c>
      <c r="M10" s="107">
        <f>IF(K10="","",VLOOKUP(K10,DORSAL!$E$16:$G$48,3,FALSE))</f>
      </c>
    </row>
    <row r="11" spans="1:13" ht="12" customHeight="1">
      <c r="A11" s="98">
        <f>1+A9</f>
        <v>5</v>
      </c>
      <c r="B11" s="99"/>
      <c r="C11" s="99" t="s">
        <v>99</v>
      </c>
      <c r="D11" s="100">
        <f>IF(ISBLANK(B11),"",VLOOKUP(B11,DORSAL!$E$16:$G$48,3,FALSE))</f>
      </c>
      <c r="E11" s="101"/>
      <c r="F11" s="97" t="s">
        <v>114</v>
      </c>
      <c r="H11" s="148"/>
      <c r="I11" s="98"/>
      <c r="J11" s="102"/>
      <c r="K11" s="150"/>
      <c r="L11" s="97">
        <f>IF(K6&lt;&gt;"",K6&amp;"-"&amp;K14,"")</f>
      </c>
      <c r="M11" s="98"/>
    </row>
    <row r="12" spans="1:13" ht="12" customHeight="1">
      <c r="A12" s="98"/>
      <c r="B12" s="98"/>
      <c r="C12" s="98"/>
      <c r="D12" s="102"/>
      <c r="E12" s="99">
        <f>IF(E11&lt;&gt;"",IF(E11&gt;E13,B11,B13),"")</f>
      </c>
      <c r="F12" s="99">
        <f>IF(E12="","",VLOOKUP(E12,DORSAL!$E$16:$G$48,2,FALSE))</f>
      </c>
      <c r="G12" s="100">
        <f>IF(E12="","",VLOOKUP(E12,DORSAL!$E$16:$G$48,3,FALSE))</f>
      </c>
      <c r="H12" s="148"/>
      <c r="I12" s="98"/>
      <c r="J12" s="102"/>
      <c r="K12" s="150"/>
      <c r="L12" s="98"/>
      <c r="M12" s="98"/>
    </row>
    <row r="13" spans="1:13" ht="12" customHeight="1">
      <c r="A13" s="98">
        <f>1+A11</f>
        <v>6</v>
      </c>
      <c r="B13" s="103"/>
      <c r="C13" s="103" t="s">
        <v>100</v>
      </c>
      <c r="D13" s="104">
        <f>IF(ISBLANK(B13),"",VLOOKUP(B13,DORSAL!$E$16:$G$48,3,FALSE))</f>
      </c>
      <c r="E13" s="147"/>
      <c r="F13" s="98"/>
      <c r="G13" s="102"/>
      <c r="H13" s="148"/>
      <c r="I13" s="98"/>
      <c r="J13" s="102"/>
      <c r="K13" s="150"/>
      <c r="L13" s="98"/>
      <c r="M13" s="98"/>
    </row>
    <row r="14" spans="1:13" ht="12" customHeight="1">
      <c r="A14" s="98"/>
      <c r="E14" s="147"/>
      <c r="F14" s="98"/>
      <c r="G14" s="102"/>
      <c r="H14" s="105">
        <f>IF(H12&lt;&gt;"",IF(H12&gt;H16,E12,E16),"")</f>
      </c>
      <c r="I14" s="103" t="s">
        <v>103</v>
      </c>
      <c r="J14" s="104">
        <f>IF(H14="","",VLOOKUP(H14,DORSAL!$E$16:$G$48,3,FALSE))</f>
      </c>
      <c r="K14" s="108"/>
      <c r="L14" s="98"/>
      <c r="M14" s="98"/>
    </row>
    <row r="15" spans="1:12" ht="12" customHeight="1">
      <c r="A15" s="98">
        <f>1+A13</f>
        <v>7</v>
      </c>
      <c r="B15" s="99"/>
      <c r="C15" s="99" t="s">
        <v>103</v>
      </c>
      <c r="D15" s="100">
        <f>IF(ISBLANK(B15),"",VLOOKUP(B15,DORSAL!$E$16:$G$48,3,FALSE))</f>
      </c>
      <c r="E15" s="147"/>
      <c r="F15" s="98"/>
      <c r="G15" s="102"/>
      <c r="I15" s="97">
        <f>IF(H16&lt;&gt;"",H16&amp;"-"&amp;H12,"")</f>
      </c>
      <c r="K15" s="98"/>
      <c r="L15" s="98"/>
    </row>
    <row r="16" spans="1:12" ht="12" customHeight="1">
      <c r="A16" s="98"/>
      <c r="B16" s="98"/>
      <c r="C16" s="98"/>
      <c r="D16" s="102"/>
      <c r="E16" s="105">
        <f>IF(E15&lt;&gt;"",IF(E15&gt;E17,B15,B17),"")</f>
      </c>
      <c r="F16" s="103" t="s">
        <v>103</v>
      </c>
      <c r="G16" s="104">
        <f>IF(E16="","",VLOOKUP(E16,DORSAL!$E$16:$G$48,3,FALSE))</f>
      </c>
      <c r="H16" s="101"/>
      <c r="K16" s="98"/>
      <c r="L16" s="98"/>
    </row>
    <row r="17" spans="1:12" ht="12" customHeight="1">
      <c r="A17" s="98">
        <f>1+A15</f>
        <v>8</v>
      </c>
      <c r="B17" s="103"/>
      <c r="C17" s="103" t="s">
        <v>104</v>
      </c>
      <c r="D17" s="104">
        <f>IF(ISBLANK(B17),"",VLOOKUP(B17,DORSAL!$E$16:$G$48,3,FALSE))</f>
      </c>
      <c r="E17" s="101"/>
      <c r="F17" s="97">
        <f>IF(E17&lt;&gt;"",E17&amp;"-"&amp;E15,"")</f>
      </c>
      <c r="K17" s="98"/>
      <c r="L17" s="98"/>
    </row>
    <row r="18" spans="1:12" ht="12" customHeight="1">
      <c r="A18" s="98"/>
      <c r="K18" s="98"/>
      <c r="L18" s="98"/>
    </row>
    <row r="19" spans="1:12" ht="12" customHeight="1">
      <c r="A19" s="98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</row>
    <row r="20" spans="1:12" ht="12" customHeight="1">
      <c r="A20" s="98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</row>
    <row r="21" spans="1:12" ht="12" customHeight="1">
      <c r="A21" s="98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</row>
    <row r="22" spans="1:13" ht="20.25" customHeight="1">
      <c r="A22" s="98"/>
      <c r="B22" s="146" t="str">
        <f>CAMPEONATO!C16</f>
        <v>Campeonato Euskadi Escolar</v>
      </c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</row>
    <row r="23" spans="1:16" ht="12" customHeight="1">
      <c r="A23" s="98"/>
      <c r="C23" s="97" t="s">
        <v>88</v>
      </c>
      <c r="K23" s="98"/>
      <c r="L23" s="98"/>
      <c r="M23" s="98"/>
      <c r="N23" s="98"/>
      <c r="O23" s="98"/>
      <c r="P23" s="98"/>
    </row>
    <row r="24" spans="1:16" ht="12" customHeight="1">
      <c r="A24" s="98">
        <v>1</v>
      </c>
      <c r="B24" s="99"/>
      <c r="C24" s="99">
        <f>IF(ISBLANK(B24),"",VLOOKUP(B24,DORSAL!$E$16:$G$48,2,FALSE))</f>
      </c>
      <c r="D24" s="100">
        <f>IF(ISBLANK(B24),"",VLOOKUP(B24,DORSAL!$E$16:$G$48,3,FALSE))</f>
      </c>
      <c r="E24" s="101"/>
      <c r="F24" s="97" t="s">
        <v>89</v>
      </c>
      <c r="K24" s="98"/>
      <c r="L24" s="98"/>
      <c r="M24" s="98"/>
      <c r="N24" s="98"/>
      <c r="O24" s="98"/>
      <c r="P24" s="98"/>
    </row>
    <row r="25" spans="1:16" ht="12" customHeight="1">
      <c r="A25" s="98"/>
      <c r="B25" s="98"/>
      <c r="C25" s="98"/>
      <c r="D25" s="102"/>
      <c r="E25" s="99">
        <f>IF(E24&lt;&gt;"",IF(E24&gt;E26,B24,B26),"")</f>
      </c>
      <c r="F25" s="99">
        <f>IF(E25="","",VLOOKUP(E25,DORSAL!$E$16:$G$48,2,FALSE))</f>
      </c>
      <c r="G25" s="100">
        <f>IF(E25="","",VLOOKUP(E25,DORSAL!$E$16:$G$48,3,FALSE))</f>
      </c>
      <c r="H25" s="101"/>
      <c r="K25" s="98"/>
      <c r="L25" s="98"/>
      <c r="M25" s="98"/>
      <c r="N25" s="98"/>
      <c r="O25" s="98"/>
      <c r="P25" s="98"/>
    </row>
    <row r="26" spans="1:16" ht="12" customHeight="1">
      <c r="A26" s="98">
        <f>1+A24</f>
        <v>2</v>
      </c>
      <c r="B26" s="103"/>
      <c r="C26" s="103" t="s">
        <v>91</v>
      </c>
      <c r="D26" s="104">
        <f>IF(ISBLANK(B26),"",VLOOKUP(B26,DORSAL!$E$16:$G$48,3,FALSE))</f>
      </c>
      <c r="E26" s="109"/>
      <c r="F26" s="98"/>
      <c r="G26" s="102"/>
      <c r="I26" s="97" t="s">
        <v>90</v>
      </c>
      <c r="K26" s="98"/>
      <c r="L26" s="98"/>
      <c r="M26" s="98"/>
      <c r="N26" s="98"/>
      <c r="O26" s="98"/>
      <c r="P26" s="98"/>
    </row>
    <row r="27" spans="1:15" ht="12" customHeight="1">
      <c r="A27" s="98"/>
      <c r="E27" s="98"/>
      <c r="F27" s="98"/>
      <c r="G27" s="102"/>
      <c r="H27" s="99">
        <f>IF(H25&lt;&gt;"",IF(H29&lt;H25,E25,E29),"")</f>
      </c>
      <c r="I27" s="99">
        <f>IF(H27="","",VLOOKUP(H27,DORSAL!$E$16:$G$48,2,FALSE))</f>
      </c>
      <c r="J27" s="100">
        <f>IF(H27="","",VLOOKUP(H27,DORSAL!$E$16:$G$48,3,FALSE))</f>
      </c>
      <c r="K27" s="101"/>
      <c r="N27" s="98"/>
      <c r="O27" s="98"/>
    </row>
    <row r="28" spans="1:15" ht="12" customHeight="1">
      <c r="A28" s="98">
        <f>1+A26</f>
        <v>3</v>
      </c>
      <c r="B28" s="99"/>
      <c r="C28" s="99" t="s">
        <v>92</v>
      </c>
      <c r="D28" s="100">
        <f>IF(ISBLANK(B28),"",VLOOKUP(B28,DORSAL!$E$16:$G$48,3,FALSE))</f>
      </c>
      <c r="E28" s="109"/>
      <c r="F28" s="98"/>
      <c r="G28" s="102"/>
      <c r="H28" s="98"/>
      <c r="I28" s="98"/>
      <c r="J28" s="102"/>
      <c r="N28" s="98"/>
      <c r="O28" s="98"/>
    </row>
    <row r="29" spans="1:15" ht="12" customHeight="1">
      <c r="A29" s="98"/>
      <c r="B29" s="98"/>
      <c r="C29" s="98"/>
      <c r="D29" s="102"/>
      <c r="E29" s="105">
        <f>IF(E28&lt;&gt;"",IF(E28&gt;E30,B28,B30),"")</f>
      </c>
      <c r="F29" s="103" t="s">
        <v>109</v>
      </c>
      <c r="G29" s="104">
        <f>IF(E29="","",VLOOKUP(E29,DORSAL!$E$16:$G$48,3,FALSE))</f>
      </c>
      <c r="H29" s="109"/>
      <c r="I29" s="98"/>
      <c r="J29" s="102"/>
      <c r="N29" s="98"/>
      <c r="O29" s="98"/>
    </row>
    <row r="30" spans="1:15" ht="12" customHeight="1">
      <c r="A30" s="98">
        <f>1+A28</f>
        <v>4</v>
      </c>
      <c r="B30" s="103"/>
      <c r="C30" s="103" t="s">
        <v>93</v>
      </c>
      <c r="D30" s="104">
        <f>IF(ISBLANK(B30),"",VLOOKUP(B30,DORSAL!$E$16:$G$48,3,FALSE))</f>
      </c>
      <c r="E30" s="101"/>
      <c r="F30" s="97">
        <f>IF(E30&lt;&gt;"",E30&amp;"-"&amp;E28,"")</f>
      </c>
      <c r="H30" s="98"/>
      <c r="I30" s="98"/>
      <c r="J30" s="102"/>
      <c r="L30" s="97" t="s">
        <v>90</v>
      </c>
      <c r="N30" s="98"/>
      <c r="O30" s="98"/>
    </row>
    <row r="31" spans="1:15" ht="12" customHeight="1">
      <c r="A31" s="98"/>
      <c r="H31" s="98"/>
      <c r="I31" s="98"/>
      <c r="J31" s="102"/>
      <c r="K31" s="99">
        <f>IF(K27&lt;&gt;"",IF(K35&lt;K27,H27,H35),"")</f>
      </c>
      <c r="L31" s="99">
        <f>IF(K31="","",VLOOKUP(K31,DORSAL!$E$16:$G$48,2,FALSE))</f>
      </c>
      <c r="M31" s="100">
        <f>IF(K31="","",VLOOKUP(K31,DORSAL!$E$16:$G$48,3,FALSE))</f>
      </c>
      <c r="N31" s="109"/>
      <c r="O31" s="98"/>
    </row>
    <row r="32" spans="1:15" ht="12" customHeight="1">
      <c r="A32" s="98">
        <f>1+A30</f>
        <v>5</v>
      </c>
      <c r="B32" s="99"/>
      <c r="C32" s="99" t="s">
        <v>94</v>
      </c>
      <c r="D32" s="100">
        <f>IF(ISBLANK(B32),"",VLOOKUP(B32,DORSAL!$E$16:$G$48,3,FALSE))</f>
      </c>
      <c r="E32" s="101"/>
      <c r="F32" s="97">
        <f>IF(E32&lt;&gt;"",E32&amp;"-"&amp;E34,"")</f>
      </c>
      <c r="H32" s="98"/>
      <c r="I32" s="98"/>
      <c r="J32" s="102"/>
      <c r="K32" s="98"/>
      <c r="L32" s="98"/>
      <c r="M32" s="102"/>
      <c r="N32" s="151"/>
      <c r="O32" s="98"/>
    </row>
    <row r="33" spans="1:15" ht="12" customHeight="1">
      <c r="A33" s="98"/>
      <c r="B33" s="98"/>
      <c r="C33" s="98"/>
      <c r="D33" s="102"/>
      <c r="E33" s="99">
        <f>IF(E32&lt;&gt;"",IF(E32&gt;E34,B32,B34),"")</f>
      </c>
      <c r="F33" s="99" t="s">
        <v>108</v>
      </c>
      <c r="G33" s="100">
        <f>IF(E33="","",VLOOKUP(E33,DORSAL!$E$16:$G$48,3,FALSE))</f>
      </c>
      <c r="H33" s="109"/>
      <c r="I33" s="98"/>
      <c r="J33" s="102"/>
      <c r="K33" s="98"/>
      <c r="L33" s="98"/>
      <c r="M33" s="102"/>
      <c r="N33" s="151"/>
      <c r="O33" s="98"/>
    </row>
    <row r="34" spans="1:15" ht="12" customHeight="1">
      <c r="A34" s="98">
        <f>1+A32</f>
        <v>6</v>
      </c>
      <c r="B34" s="103"/>
      <c r="C34" s="103" t="s">
        <v>95</v>
      </c>
      <c r="D34" s="104">
        <f>IF(ISBLANK(B34),"",VLOOKUP(B34,DORSAL!$E$16:$G$48,3,FALSE))</f>
      </c>
      <c r="E34" s="109"/>
      <c r="F34" s="98"/>
      <c r="G34" s="102"/>
      <c r="H34" s="98"/>
      <c r="I34" s="98"/>
      <c r="J34" s="102"/>
      <c r="K34" s="98"/>
      <c r="L34" s="98"/>
      <c r="M34" s="102"/>
      <c r="N34" s="151"/>
      <c r="O34" s="98"/>
    </row>
    <row r="35" spans="1:15" ht="12" customHeight="1">
      <c r="A35" s="98"/>
      <c r="E35" s="98"/>
      <c r="F35" s="98"/>
      <c r="G35" s="102"/>
      <c r="H35" s="105">
        <f>IF(H33&lt;&gt;"",IF(H33&gt;H37,E33,E37),"")</f>
      </c>
      <c r="I35" s="103" t="s">
        <v>107</v>
      </c>
      <c r="J35" s="104">
        <f>IF(H35="","",VLOOKUP(H35,DORSAL!$E$16:$G$48,3,FALSE))</f>
      </c>
      <c r="K35" s="109"/>
      <c r="L35" s="98"/>
      <c r="M35" s="102"/>
      <c r="N35" s="151"/>
      <c r="O35" s="98"/>
    </row>
    <row r="36" spans="1:15" ht="12" customHeight="1">
      <c r="A36" s="98">
        <f>1+A34</f>
        <v>7</v>
      </c>
      <c r="B36" s="99"/>
      <c r="C36" s="99" t="s">
        <v>96</v>
      </c>
      <c r="D36" s="100">
        <f>IF(ISBLANK(B36),"",VLOOKUP(B36,DORSAL!$E$16:$G$48,3,FALSE))</f>
      </c>
      <c r="E36" s="109"/>
      <c r="F36" s="98"/>
      <c r="G36" s="102"/>
      <c r="I36" s="97">
        <f>IF(H37&lt;&gt;"",H37&amp;"-"&amp;H33,"")</f>
      </c>
      <c r="K36" s="98"/>
      <c r="L36" s="98"/>
      <c r="M36" s="102"/>
      <c r="N36" s="151"/>
      <c r="O36" s="98"/>
    </row>
    <row r="37" spans="1:15" ht="12" customHeight="1">
      <c r="A37" s="98"/>
      <c r="B37" s="98"/>
      <c r="C37" s="98"/>
      <c r="D37" s="102"/>
      <c r="E37" s="105">
        <f>IF(E36&lt;&gt;"",IF(E36&gt;E38,B36,B38),"")</f>
      </c>
      <c r="F37" s="103" t="s">
        <v>107</v>
      </c>
      <c r="G37" s="104">
        <f>IF(E37="","",VLOOKUP(E37,DORSAL!$E$16:$G$48,3,FALSE))</f>
      </c>
      <c r="H37" s="101"/>
      <c r="K37" s="152" t="s">
        <v>87</v>
      </c>
      <c r="L37" s="152"/>
      <c r="M37" s="152"/>
      <c r="N37" s="151"/>
      <c r="O37" s="98"/>
    </row>
    <row r="38" spans="1:15" ht="12" customHeight="1">
      <c r="A38" s="98">
        <f>1+A36</f>
        <v>8</v>
      </c>
      <c r="B38" s="103"/>
      <c r="C38" s="103" t="s">
        <v>97</v>
      </c>
      <c r="D38" s="104">
        <f>IF(ISBLANK(B38),"",VLOOKUP(B38,DORSAL!$E$16:$G$48,3,FALSE))</f>
      </c>
      <c r="E38" s="101"/>
      <c r="F38" s="97">
        <f>IF(E38&lt;&gt;"",E38&amp;"-"&amp;E36,"")</f>
      </c>
      <c r="K38" s="152"/>
      <c r="L38" s="152"/>
      <c r="M38" s="152"/>
      <c r="N38" s="151"/>
      <c r="O38" s="98"/>
    </row>
    <row r="39" spans="1:15" ht="12" customHeight="1">
      <c r="A39" s="98"/>
      <c r="K39" s="110">
        <f>IF(N31&lt;&gt;"",IF(N31&gt;N47,K31,K47),"")</f>
      </c>
      <c r="L39" s="106" t="s">
        <v>90</v>
      </c>
      <c r="M39" s="106">
        <f>IF(K39="","",VLOOKUP(K39,DORSAL!$E$16:$G$48,3,FALSE))</f>
      </c>
      <c r="N39" s="151"/>
      <c r="O39" s="98"/>
    </row>
    <row r="40" spans="1:15" ht="12" customHeight="1">
      <c r="A40" s="98">
        <f>1+A38</f>
        <v>9</v>
      </c>
      <c r="B40" s="99"/>
      <c r="C40" s="99" t="s">
        <v>98</v>
      </c>
      <c r="D40" s="100">
        <f>IF(ISBLANK(B40),"",VLOOKUP(B40,DORSAL!$E$16:$G$48,3,FALSE))</f>
      </c>
      <c r="E40" s="101"/>
      <c r="F40" s="97">
        <f>IF(E40&lt;&gt;"",E40&amp;"-"&amp;E42,"")</f>
      </c>
      <c r="K40" s="98"/>
      <c r="L40" s="97">
        <f>IF(N31&lt;&gt;"",N31&amp;"-"&amp;N47,"")</f>
      </c>
      <c r="M40" s="102"/>
      <c r="N40" s="151"/>
      <c r="O40" s="98"/>
    </row>
    <row r="41" spans="1:15" ht="12" customHeight="1">
      <c r="A41" s="98"/>
      <c r="B41" s="98"/>
      <c r="C41" s="98"/>
      <c r="D41" s="102"/>
      <c r="E41" s="99">
        <f>IF(E40&lt;&gt;"",IF(E40&gt;E42,B40,B42),"")</f>
      </c>
      <c r="F41" s="99" t="s">
        <v>106</v>
      </c>
      <c r="G41" s="100">
        <f>IF(E41="","",VLOOKUP(E41,DORSAL!$E$16:$G$48,3,FALSE))</f>
      </c>
      <c r="H41" s="101"/>
      <c r="K41" s="98"/>
      <c r="L41" s="98"/>
      <c r="M41" s="102"/>
      <c r="N41" s="151"/>
      <c r="O41" s="98"/>
    </row>
    <row r="42" spans="1:15" ht="12" customHeight="1">
      <c r="A42" s="98">
        <f>1+A40</f>
        <v>10</v>
      </c>
      <c r="B42" s="103"/>
      <c r="C42" s="103" t="s">
        <v>99</v>
      </c>
      <c r="D42" s="104">
        <f>IF(ISBLANK(B42),"",VLOOKUP(B42,DORSAL!$E$16:$G$48,3,FALSE))</f>
      </c>
      <c r="E42" s="109"/>
      <c r="F42" s="98"/>
      <c r="G42" s="102"/>
      <c r="I42" s="97" t="s">
        <v>106</v>
      </c>
      <c r="K42" s="98"/>
      <c r="L42" s="98"/>
      <c r="M42" s="102"/>
      <c r="N42" s="151"/>
      <c r="O42" s="98"/>
    </row>
    <row r="43" spans="1:14" ht="12" customHeight="1">
      <c r="A43" s="98"/>
      <c r="E43" s="98"/>
      <c r="F43" s="98"/>
      <c r="G43" s="102"/>
      <c r="H43" s="99">
        <f>IF(H41&lt;&gt;"",IF(H45&gt;H41,E41,E45),"")</f>
      </c>
      <c r="I43" s="99">
        <f>IF(H43="","",VLOOKUP(H43,DORSAL!$E$16:$G$48,2,FALSE))</f>
      </c>
      <c r="J43" s="100">
        <f>IF(H43="","",VLOOKUP(H43,DORSAL!$E$16:$G$48,3,FALSE))</f>
      </c>
      <c r="K43" s="109"/>
      <c r="L43" s="98"/>
      <c r="M43" s="102"/>
      <c r="N43" s="151"/>
    </row>
    <row r="44" spans="1:14" ht="12" customHeight="1">
      <c r="A44" s="98">
        <f>1+A42</f>
        <v>11</v>
      </c>
      <c r="B44" s="99"/>
      <c r="C44" s="99" t="s">
        <v>100</v>
      </c>
      <c r="D44" s="100">
        <f>IF(ISBLANK(B44),"",VLOOKUP(B44,DORSAL!$E$16:$G$48,3,FALSE))</f>
      </c>
      <c r="E44" s="109"/>
      <c r="F44" s="98"/>
      <c r="G44" s="102"/>
      <c r="H44" s="98"/>
      <c r="I44" s="98"/>
      <c r="J44" s="102"/>
      <c r="K44" s="98"/>
      <c r="L44" s="98"/>
      <c r="M44" s="102"/>
      <c r="N44" s="151"/>
    </row>
    <row r="45" spans="1:14" ht="12" customHeight="1">
      <c r="A45" s="98"/>
      <c r="B45" s="98"/>
      <c r="C45" s="98"/>
      <c r="D45" s="102"/>
      <c r="E45" s="105">
        <f>IF(E44&lt;&gt;"",IF(E44&gt;E46,B44,B46),"")</f>
      </c>
      <c r="F45" s="103" t="s">
        <v>101</v>
      </c>
      <c r="G45" s="104">
        <f>IF(E45="","",VLOOKUP(E45,DORSAL!$E$16:$G$48,3,FALSE))</f>
      </c>
      <c r="H45" s="109"/>
      <c r="I45" s="98"/>
      <c r="J45" s="102"/>
      <c r="K45" s="98"/>
      <c r="L45" s="98"/>
      <c r="M45" s="102"/>
      <c r="N45" s="151"/>
    </row>
    <row r="46" spans="1:14" ht="12" customHeight="1">
      <c r="A46" s="98">
        <f>1+A44</f>
        <v>12</v>
      </c>
      <c r="B46" s="103"/>
      <c r="C46" s="103" t="s">
        <v>101</v>
      </c>
      <c r="D46" s="104">
        <f>IF(ISBLANK(B46),"",VLOOKUP(B46,DORSAL!$E$16:$G$48,3,FALSE))</f>
      </c>
      <c r="E46" s="101"/>
      <c r="F46" s="97">
        <f>IF(E46&lt;&gt;"",E46&amp;"-"&amp;E44,"")</f>
      </c>
      <c r="H46" s="98"/>
      <c r="I46" s="98"/>
      <c r="J46" s="102"/>
      <c r="K46" s="98"/>
      <c r="L46" s="98"/>
      <c r="M46" s="102"/>
      <c r="N46" s="151"/>
    </row>
    <row r="47" spans="1:14" ht="12" customHeight="1">
      <c r="A47" s="98"/>
      <c r="H47" s="98"/>
      <c r="I47" s="98"/>
      <c r="J47" s="102"/>
      <c r="K47" s="105">
        <f>IF(K51&lt;&gt;"",IF(K51&gt;K43,H51,H43),"")</f>
      </c>
      <c r="L47" s="103" t="s">
        <v>105</v>
      </c>
      <c r="M47" s="104">
        <f>IF(K47="","",VLOOKUP(K47,DORSAL!$E$16:$G$48,3,FALSE))</f>
      </c>
      <c r="N47" s="101"/>
    </row>
    <row r="48" spans="1:12" ht="12" customHeight="1">
      <c r="A48" s="98">
        <f>1+A46</f>
        <v>13</v>
      </c>
      <c r="B48" s="99"/>
      <c r="C48" s="99" t="s">
        <v>102</v>
      </c>
      <c r="D48" s="100">
        <f>IF(ISBLANK(B48),"",VLOOKUP(B48,DORSAL!$E$16:$G$48,3,FALSE))</f>
      </c>
      <c r="E48" s="101"/>
      <c r="F48" s="97" t="s">
        <v>102</v>
      </c>
      <c r="H48" s="98"/>
      <c r="I48" s="98"/>
      <c r="J48" s="102"/>
      <c r="L48" s="97">
        <f>IF(K51&lt;&gt;"",K51&amp;"-"&amp;K43,"")</f>
      </c>
    </row>
    <row r="49" spans="1:10" ht="12" customHeight="1">
      <c r="A49" s="98"/>
      <c r="B49" s="98"/>
      <c r="C49" s="98"/>
      <c r="D49" s="102"/>
      <c r="E49" s="99">
        <f>IF(E48&lt;&gt;"",IF(E48&gt;E50,B48,B50),"")</f>
      </c>
      <c r="F49" s="99">
        <f>IF(E49="","",VLOOKUP(E49,DORSAL!$E$16:$G$48,2,FALSE))</f>
      </c>
      <c r="G49" s="100">
        <f>IF(E49="","",VLOOKUP(E49,DORSAL!$E$16:$G$48,3,FALSE))</f>
      </c>
      <c r="H49" s="109"/>
      <c r="I49" s="98"/>
      <c r="J49" s="102"/>
    </row>
    <row r="50" spans="1:10" ht="12" customHeight="1">
      <c r="A50" s="98">
        <f>1+A48</f>
        <v>14</v>
      </c>
      <c r="B50" s="103"/>
      <c r="C50" s="103" t="s">
        <v>103</v>
      </c>
      <c r="D50" s="104">
        <f>IF(ISBLANK(B50),"",VLOOKUP(B50,DORSAL!$E$16:$G$48,3,FALSE))</f>
      </c>
      <c r="E50" s="109"/>
      <c r="F50" s="98"/>
      <c r="G50" s="102"/>
      <c r="H50" s="98"/>
      <c r="I50" s="98"/>
      <c r="J50" s="102"/>
    </row>
    <row r="51" spans="1:11" ht="12" customHeight="1">
      <c r="A51" s="98"/>
      <c r="E51" s="98"/>
      <c r="F51" s="98"/>
      <c r="G51" s="102"/>
      <c r="H51" s="105">
        <f>IF(H49&lt;&gt;"",IF(H49&gt;H53,E49,E53),"")</f>
      </c>
      <c r="I51" s="103" t="s">
        <v>105</v>
      </c>
      <c r="J51" s="104">
        <f>IF(H51="","",VLOOKUP(H51,DORSAL!$E$16:$G$48,3,FALSE))</f>
      </c>
      <c r="K51" s="101"/>
    </row>
    <row r="52" spans="1:9" ht="12" customHeight="1">
      <c r="A52" s="98">
        <f>1+A50</f>
        <v>15</v>
      </c>
      <c r="B52" s="99"/>
      <c r="C52" s="99" t="s">
        <v>104</v>
      </c>
      <c r="D52" s="100">
        <f>IF(ISBLANK(B52),"",VLOOKUP(B52,DORSAL!$E$16:$G$48,3,FALSE))</f>
      </c>
      <c r="E52" s="109"/>
      <c r="F52" s="98"/>
      <c r="G52" s="102"/>
      <c r="I52" s="97">
        <f>IF(H53&lt;&gt;"",H53&amp;"-"&amp;H49,"")</f>
      </c>
    </row>
    <row r="53" spans="1:8" ht="12" customHeight="1">
      <c r="A53" s="98"/>
      <c r="B53" s="98"/>
      <c r="C53" s="98"/>
      <c r="D53" s="102"/>
      <c r="E53" s="105">
        <f>IF(E52&lt;&gt;"",IF(E52&gt;E54,B52,B54),"")</f>
      </c>
      <c r="F53" s="103" t="s">
        <v>105</v>
      </c>
      <c r="G53" s="104">
        <f>IF(E53="","",VLOOKUP(E53,DORSAL!$E$16:$G$48,3,FALSE))</f>
      </c>
      <c r="H53" s="101"/>
    </row>
    <row r="54" spans="1:6" ht="12" customHeight="1">
      <c r="A54" s="98">
        <f>1+A52</f>
        <v>16</v>
      </c>
      <c r="B54" s="103"/>
      <c r="C54" s="103" t="s">
        <v>105</v>
      </c>
      <c r="D54" s="104">
        <f>IF(ISBLANK(B54),"",VLOOKUP(B54,DORSAL!$E$16:$G$48,3,FALSE))</f>
      </c>
      <c r="E54" s="101"/>
      <c r="F54" s="97">
        <f>IF(E54&lt;&gt;"",E54&amp;"-"&amp;E52,"")</f>
      </c>
    </row>
  </sheetData>
  <sheetProtection selectLockedCells="1" selectUnlockedCells="1"/>
  <mergeCells count="9">
    <mergeCell ref="B22:M22"/>
    <mergeCell ref="N32:N46"/>
    <mergeCell ref="K37:M38"/>
    <mergeCell ref="B1:M1"/>
    <mergeCell ref="E5:E7"/>
    <mergeCell ref="H7:H13"/>
    <mergeCell ref="K8:M9"/>
    <mergeCell ref="K11:K13"/>
    <mergeCell ref="E13:E15"/>
  </mergeCells>
  <printOptions horizontalCentered="1" verticalCentered="1"/>
  <pageMargins left="0.75" right="0.75" top="1" bottom="1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Leka-enea</dc:creator>
  <cp:keywords/>
  <dc:description/>
  <cp:lastModifiedBy>Leka-enea</cp:lastModifiedBy>
  <dcterms:created xsi:type="dcterms:W3CDTF">2018-06-02T12:38:03Z</dcterms:created>
  <dcterms:modified xsi:type="dcterms:W3CDTF">2018-06-02T12:38:04Z</dcterms:modified>
  <cp:category/>
  <cp:version/>
  <cp:contentType/>
  <cp:contentStatus/>
</cp:coreProperties>
</file>