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/>
  <mc:AlternateContent xmlns:mc="http://schemas.openxmlformats.org/markup-compatibility/2006">
    <mc:Choice Requires="x15">
      <x15ac:absPath xmlns:x15ac="http://schemas.microsoft.com/office/spreadsheetml/2010/11/ac" url="https://hinegr-my.sharepoint.com/personal/sgomez_hinegroup_com/Documents/000_China_Personal/Aisia/TT/"/>
    </mc:Choice>
  </mc:AlternateContent>
  <xr:revisionPtr revIDLastSave="0" documentId="8_{EBBD650C-5FD1-4D20-A90A-F41BFFA1929C}" xr6:coauthVersionLast="47" xr6:coauthVersionMax="47" xr10:uidLastSave="{00000000-0000-0000-0000-000000000000}"/>
  <bookViews>
    <workbookView xWindow="28680" yWindow="-120" windowWidth="29040" windowHeight="15720" tabRatio="500" activeTab="2" xr2:uid="{00000000-000D-0000-FFFF-FFFF00000000}"/>
  </bookViews>
  <sheets>
    <sheet name="PARTICIPANTES" sheetId="5" r:id="rId1"/>
    <sheet name="Rankings" sheetId="10" r:id="rId2"/>
    <sheet name="Liga" sheetId="4" r:id="rId3"/>
    <sheet name="Estatal" sheetId="7" r:id="rId4"/>
    <sheet name="Trials" sheetId="3" r:id="rId5"/>
    <sheet name="Pre-Estatal" sheetId="6" r:id="rId6"/>
    <sheet name="Cto ESP ABS" sheetId="12" r:id="rId7"/>
    <sheet name="Cto ESP Edades" sheetId="11" r:id="rId8"/>
    <sheet name="Copa EUS ABS Equipos" sheetId="9" r:id="rId9"/>
    <sheet name="Baremos" sheetId="2" r:id="rId10"/>
  </sheets>
  <definedNames>
    <definedName name="_xlnm._FilterDatabase" localSheetId="2" hidden="1">Liga!$A$1:$K$148</definedName>
    <definedName name="_xlnm._FilterDatabase" localSheetId="1" hidden="1">Rankings!$A$2:$P$128</definedName>
    <definedName name="_xlnm._FilterDatabase" localSheetId="0" hidden="1">PARTICIPANTES!$A$1:$O$225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32" i="4" l="1"/>
  <c r="E125" i="4"/>
  <c r="C111" i="4"/>
  <c r="C119" i="4"/>
  <c r="C112" i="4"/>
  <c r="E114" i="4"/>
  <c r="E113" i="4"/>
  <c r="C102" i="4"/>
  <c r="E90" i="4"/>
  <c r="E89" i="4"/>
  <c r="E88" i="4"/>
  <c r="D144" i="4"/>
  <c r="F284" i="4"/>
  <c r="F118" i="4"/>
  <c r="F110" i="4"/>
  <c r="F107" i="4"/>
  <c r="F106" i="4"/>
  <c r="H25" i="4"/>
  <c r="G145" i="4"/>
  <c r="G148" i="4"/>
  <c r="G160" i="4"/>
  <c r="G210" i="4"/>
  <c r="G245" i="4"/>
  <c r="G246" i="4"/>
  <c r="G252" i="4"/>
  <c r="G276" i="4"/>
  <c r="G277" i="4"/>
  <c r="G279" i="4"/>
  <c r="G280" i="4"/>
  <c r="I274" i="4"/>
  <c r="I272" i="4"/>
  <c r="I271" i="4"/>
  <c r="I269" i="4"/>
  <c r="I234" i="4"/>
  <c r="F98" i="4"/>
  <c r="F96" i="4"/>
  <c r="F86" i="4"/>
  <c r="F85" i="4"/>
  <c r="F84" i="4"/>
  <c r="F83" i="4"/>
  <c r="I76" i="4"/>
  <c r="I65" i="4"/>
  <c r="I64" i="4"/>
  <c r="I63" i="4"/>
  <c r="I62" i="4"/>
  <c r="I59" i="4"/>
  <c r="I60" i="4"/>
  <c r="G47" i="4"/>
  <c r="F17" i="4"/>
  <c r="F15" i="4"/>
  <c r="F71" i="4"/>
  <c r="F70" i="4"/>
  <c r="C69" i="4"/>
  <c r="F68" i="4"/>
  <c r="I55" i="4"/>
  <c r="G34" i="4"/>
  <c r="G22" i="4"/>
  <c r="G21" i="4"/>
  <c r="G20" i="4"/>
  <c r="F19" i="4"/>
  <c r="G18" i="4"/>
  <c r="G13" i="4"/>
  <c r="E12" i="4"/>
  <c r="G9" i="4"/>
  <c r="F6" i="4"/>
  <c r="F5" i="4"/>
  <c r="F4" i="4"/>
  <c r="E2" i="4"/>
  <c r="G311" i="5"/>
  <c r="J311" i="5"/>
  <c r="K311" i="5"/>
  <c r="L311" i="5"/>
  <c r="G312" i="5"/>
  <c r="J312" i="5"/>
  <c r="K312" i="5"/>
  <c r="L312" i="5"/>
  <c r="G313" i="5"/>
  <c r="J313" i="5"/>
  <c r="K313" i="5"/>
  <c r="L313" i="5"/>
  <c r="G314" i="5"/>
  <c r="J314" i="5"/>
  <c r="K314" i="5"/>
  <c r="L314" i="5"/>
  <c r="G315" i="5"/>
  <c r="J315" i="5"/>
  <c r="K315" i="5"/>
  <c r="L315" i="5"/>
  <c r="G316" i="5"/>
  <c r="J316" i="5"/>
  <c r="K316" i="5"/>
  <c r="L316" i="5"/>
  <c r="G317" i="5"/>
  <c r="J317" i="5"/>
  <c r="K317" i="5"/>
  <c r="L317" i="5"/>
  <c r="G318" i="5"/>
  <c r="J318" i="5"/>
  <c r="K318" i="5"/>
  <c r="L318" i="5"/>
  <c r="G319" i="5"/>
  <c r="J319" i="5"/>
  <c r="K319" i="5"/>
  <c r="L319" i="5"/>
  <c r="G320" i="5"/>
  <c r="J320" i="5"/>
  <c r="K320" i="5"/>
  <c r="L320" i="5"/>
  <c r="G321" i="5"/>
  <c r="J321" i="5"/>
  <c r="K321" i="5"/>
  <c r="L321" i="5"/>
  <c r="G322" i="5"/>
  <c r="J322" i="5"/>
  <c r="K322" i="5"/>
  <c r="L322" i="5"/>
  <c r="G4" i="5"/>
  <c r="G5" i="5"/>
  <c r="F69" i="4"/>
  <c r="E126" i="4"/>
  <c r="F72" i="4"/>
  <c r="F82" i="4"/>
  <c r="E153" i="4"/>
  <c r="E136" i="4"/>
  <c r="E135" i="4"/>
  <c r="E146" i="4"/>
  <c r="E53" i="4"/>
  <c r="E145" i="4"/>
  <c r="E101" i="4"/>
  <c r="E99" i="4"/>
  <c r="E102" i="4"/>
  <c r="D139" i="4"/>
  <c r="D141" i="4"/>
  <c r="D137" i="4"/>
  <c r="F124" i="4"/>
  <c r="E116" i="4"/>
  <c r="H283" i="4"/>
  <c r="H282" i="4"/>
  <c r="H281" i="4"/>
  <c r="H75" i="4"/>
  <c r="G278" i="4"/>
  <c r="G198" i="4"/>
  <c r="G78" i="4"/>
  <c r="G29" i="4"/>
  <c r="G241" i="4"/>
  <c r="G147" i="4"/>
  <c r="H275" i="4"/>
  <c r="H205" i="4"/>
  <c r="H266" i="4"/>
  <c r="J265" i="4"/>
  <c r="H267" i="4"/>
  <c r="H268" i="4"/>
  <c r="H264" i="4"/>
  <c r="I270" i="4"/>
  <c r="I273" i="4"/>
  <c r="F108" i="4"/>
  <c r="H187" i="4"/>
  <c r="H175" i="4"/>
  <c r="H176" i="4"/>
  <c r="H32" i="4"/>
  <c r="H30" i="4"/>
  <c r="H177" i="4"/>
  <c r="H221" i="4"/>
  <c r="H219" i="4"/>
  <c r="H45" i="4"/>
  <c r="H222" i="4"/>
  <c r="H154" i="4"/>
  <c r="H159" i="4"/>
  <c r="G213" i="4"/>
  <c r="G214" i="4"/>
  <c r="G216" i="4"/>
  <c r="G211" i="4"/>
  <c r="J46" i="4"/>
  <c r="H49" i="4"/>
  <c r="H48" i="4"/>
  <c r="H73" i="4"/>
  <c r="H263" i="4"/>
  <c r="F10" i="4"/>
  <c r="G262" i="4"/>
  <c r="B262" i="4"/>
  <c r="F77" i="4"/>
  <c r="F47" i="4"/>
  <c r="A262" i="4"/>
  <c r="H250" i="4"/>
  <c r="H261" i="4"/>
  <c r="G248" i="4"/>
  <c r="H52" i="4"/>
  <c r="H50" i="4"/>
  <c r="H249" i="4"/>
  <c r="H257" i="4"/>
  <c r="H256" i="4"/>
  <c r="H255" i="4"/>
  <c r="F165" i="4"/>
  <c r="F133" i="4"/>
  <c r="H40" i="4"/>
  <c r="E4" i="4"/>
  <c r="E3" i="4"/>
  <c r="H24" i="4"/>
  <c r="H259" i="4"/>
  <c r="H258" i="4"/>
  <c r="H38" i="4"/>
  <c r="H37" i="4"/>
  <c r="H74" i="4"/>
  <c r="E130" i="4"/>
  <c r="E128" i="4"/>
  <c r="G300" i="5"/>
  <c r="J300" i="5"/>
  <c r="K300" i="5"/>
  <c r="L300" i="5"/>
  <c r="G301" i="5"/>
  <c r="J301" i="5"/>
  <c r="K301" i="5"/>
  <c r="L301" i="5"/>
  <c r="G302" i="5"/>
  <c r="J302" i="5"/>
  <c r="K302" i="5"/>
  <c r="L302" i="5"/>
  <c r="G303" i="5"/>
  <c r="J303" i="5"/>
  <c r="K303" i="5"/>
  <c r="L303" i="5"/>
  <c r="G304" i="5"/>
  <c r="J304" i="5"/>
  <c r="K304" i="5"/>
  <c r="L304" i="5"/>
  <c r="G305" i="5"/>
  <c r="J305" i="5"/>
  <c r="K305" i="5"/>
  <c r="L305" i="5"/>
  <c r="G306" i="5"/>
  <c r="J306" i="5"/>
  <c r="K306" i="5"/>
  <c r="L306" i="5"/>
  <c r="G307" i="5"/>
  <c r="J307" i="5"/>
  <c r="K307" i="5"/>
  <c r="L307" i="5"/>
  <c r="G308" i="5"/>
  <c r="J308" i="5"/>
  <c r="K308" i="5"/>
  <c r="L308" i="5"/>
  <c r="G309" i="5"/>
  <c r="J309" i="5"/>
  <c r="K309" i="5"/>
  <c r="L309" i="5"/>
  <c r="G310" i="5"/>
  <c r="J310" i="5"/>
  <c r="K310" i="5"/>
  <c r="L310" i="5"/>
  <c r="G283" i="5"/>
  <c r="J283" i="5"/>
  <c r="K283" i="5"/>
  <c r="L283" i="5"/>
  <c r="G284" i="5"/>
  <c r="J284" i="5"/>
  <c r="K284" i="5"/>
  <c r="L284" i="5"/>
  <c r="G285" i="5"/>
  <c r="J285" i="5"/>
  <c r="K285" i="5"/>
  <c r="L285" i="5"/>
  <c r="G286" i="5"/>
  <c r="J286" i="5"/>
  <c r="K286" i="5"/>
  <c r="L286" i="5"/>
  <c r="G287" i="5"/>
  <c r="J287" i="5"/>
  <c r="K287" i="5"/>
  <c r="L287" i="5"/>
  <c r="G288" i="5"/>
  <c r="J288" i="5"/>
  <c r="K288" i="5"/>
  <c r="L288" i="5"/>
  <c r="G289" i="5"/>
  <c r="J289" i="5"/>
  <c r="K289" i="5"/>
  <c r="L289" i="5"/>
  <c r="G290" i="5"/>
  <c r="J290" i="5"/>
  <c r="K290" i="5"/>
  <c r="L290" i="5"/>
  <c r="G291" i="5"/>
  <c r="J291" i="5"/>
  <c r="K291" i="5"/>
  <c r="L291" i="5"/>
  <c r="G292" i="5"/>
  <c r="J292" i="5"/>
  <c r="K292" i="5"/>
  <c r="L292" i="5"/>
  <c r="G293" i="5"/>
  <c r="J293" i="5"/>
  <c r="K293" i="5"/>
  <c r="L293" i="5"/>
  <c r="G294" i="5"/>
  <c r="J294" i="5"/>
  <c r="K294" i="5"/>
  <c r="L294" i="5"/>
  <c r="G295" i="5"/>
  <c r="J295" i="5"/>
  <c r="K295" i="5"/>
  <c r="L295" i="5"/>
  <c r="G296" i="5"/>
  <c r="J296" i="5"/>
  <c r="K296" i="5"/>
  <c r="L296" i="5"/>
  <c r="G297" i="5"/>
  <c r="J297" i="5"/>
  <c r="K297" i="5"/>
  <c r="L297" i="5"/>
  <c r="G298" i="5"/>
  <c r="J298" i="5"/>
  <c r="K298" i="5"/>
  <c r="L298" i="5"/>
  <c r="G299" i="5"/>
  <c r="J299" i="5"/>
  <c r="K299" i="5"/>
  <c r="L299" i="5"/>
  <c r="A292" i="4"/>
  <c r="B292" i="4"/>
  <c r="J292" i="4"/>
  <c r="A293" i="4"/>
  <c r="B293" i="4"/>
  <c r="J293" i="4"/>
  <c r="A294" i="4"/>
  <c r="B294" i="4"/>
  <c r="J294" i="4"/>
  <c r="A295" i="4"/>
  <c r="B295" i="4"/>
  <c r="J295" i="4"/>
  <c r="A296" i="4"/>
  <c r="B296" i="4"/>
  <c r="J296" i="4"/>
  <c r="A297" i="4"/>
  <c r="B297" i="4"/>
  <c r="J297" i="4"/>
  <c r="A298" i="4"/>
  <c r="B298" i="4"/>
  <c r="J298" i="4"/>
  <c r="A299" i="4"/>
  <c r="B299" i="4"/>
  <c r="J299" i="4"/>
  <c r="A300" i="4"/>
  <c r="B300" i="4"/>
  <c r="J300" i="4"/>
  <c r="A301" i="4"/>
  <c r="B301" i="4"/>
  <c r="J301" i="4"/>
  <c r="A271" i="4"/>
  <c r="B271" i="4"/>
  <c r="J271" i="4"/>
  <c r="A272" i="4"/>
  <c r="B272" i="4"/>
  <c r="J272" i="4"/>
  <c r="A273" i="4"/>
  <c r="B273" i="4"/>
  <c r="J273" i="4"/>
  <c r="A274" i="4"/>
  <c r="B274" i="4"/>
  <c r="J274" i="4"/>
  <c r="A275" i="4"/>
  <c r="B275" i="4"/>
  <c r="J275" i="4"/>
  <c r="A276" i="4"/>
  <c r="B276" i="4"/>
  <c r="J276" i="4"/>
  <c r="A277" i="4"/>
  <c r="B277" i="4"/>
  <c r="J277" i="4"/>
  <c r="A278" i="4"/>
  <c r="B278" i="4"/>
  <c r="J278" i="4"/>
  <c r="A279" i="4"/>
  <c r="B279" i="4"/>
  <c r="J279" i="4"/>
  <c r="A280" i="4"/>
  <c r="B280" i="4"/>
  <c r="J280" i="4"/>
  <c r="A281" i="4"/>
  <c r="B281" i="4"/>
  <c r="J281" i="4"/>
  <c r="A282" i="4"/>
  <c r="B282" i="4"/>
  <c r="J282" i="4"/>
  <c r="A283" i="4"/>
  <c r="B283" i="4"/>
  <c r="J283" i="4"/>
  <c r="A284" i="4"/>
  <c r="B284" i="4"/>
  <c r="J284" i="4"/>
  <c r="A285" i="4"/>
  <c r="B285" i="4"/>
  <c r="J285" i="4"/>
  <c r="A286" i="4"/>
  <c r="B286" i="4"/>
  <c r="J286" i="4"/>
  <c r="A287" i="4"/>
  <c r="B287" i="4"/>
  <c r="J287" i="4"/>
  <c r="A288" i="4"/>
  <c r="B288" i="4"/>
  <c r="J288" i="4"/>
  <c r="A289" i="4"/>
  <c r="B289" i="4"/>
  <c r="J289" i="4"/>
  <c r="A290" i="4"/>
  <c r="B290" i="4"/>
  <c r="J290" i="4"/>
  <c r="A291" i="4"/>
  <c r="B291" i="4"/>
  <c r="J291" i="4"/>
  <c r="G240" i="5"/>
  <c r="J240" i="5"/>
  <c r="K240" i="5"/>
  <c r="L240" i="5"/>
  <c r="G241" i="5"/>
  <c r="J241" i="5"/>
  <c r="K241" i="5"/>
  <c r="L241" i="5"/>
  <c r="G242" i="5"/>
  <c r="J242" i="5"/>
  <c r="K242" i="5"/>
  <c r="L242" i="5"/>
  <c r="G243" i="5"/>
  <c r="J243" i="5"/>
  <c r="K243" i="5"/>
  <c r="L243" i="5"/>
  <c r="G244" i="5"/>
  <c r="J244" i="5"/>
  <c r="K244" i="5"/>
  <c r="L244" i="5"/>
  <c r="G245" i="5"/>
  <c r="J245" i="5"/>
  <c r="K245" i="5"/>
  <c r="L245" i="5"/>
  <c r="G246" i="5"/>
  <c r="J246" i="5"/>
  <c r="K246" i="5"/>
  <c r="L246" i="5"/>
  <c r="G247" i="5"/>
  <c r="J247" i="5"/>
  <c r="K247" i="5"/>
  <c r="L247" i="5"/>
  <c r="G248" i="5"/>
  <c r="J248" i="5"/>
  <c r="K248" i="5"/>
  <c r="L248" i="5"/>
  <c r="G249" i="5"/>
  <c r="J249" i="5"/>
  <c r="K249" i="5"/>
  <c r="L249" i="5"/>
  <c r="G250" i="5"/>
  <c r="J250" i="5"/>
  <c r="K250" i="5"/>
  <c r="L250" i="5"/>
  <c r="G251" i="5"/>
  <c r="J251" i="5"/>
  <c r="K251" i="5"/>
  <c r="L251" i="5"/>
  <c r="G252" i="5"/>
  <c r="J252" i="5"/>
  <c r="K252" i="5"/>
  <c r="L252" i="5"/>
  <c r="G253" i="5"/>
  <c r="J253" i="5"/>
  <c r="K253" i="5"/>
  <c r="L253" i="5"/>
  <c r="G254" i="5"/>
  <c r="J254" i="5"/>
  <c r="K254" i="5"/>
  <c r="L254" i="5"/>
  <c r="G255" i="5"/>
  <c r="J255" i="5"/>
  <c r="K255" i="5"/>
  <c r="L255" i="5"/>
  <c r="G256" i="5"/>
  <c r="J256" i="5"/>
  <c r="K256" i="5"/>
  <c r="L256" i="5"/>
  <c r="G257" i="5"/>
  <c r="J257" i="5"/>
  <c r="K257" i="5"/>
  <c r="L257" i="5"/>
  <c r="G258" i="5"/>
  <c r="J258" i="5"/>
  <c r="K258" i="5"/>
  <c r="L258" i="5"/>
  <c r="G259" i="5"/>
  <c r="J259" i="5"/>
  <c r="K259" i="5"/>
  <c r="L259" i="5"/>
  <c r="G260" i="5"/>
  <c r="J260" i="5"/>
  <c r="K260" i="5"/>
  <c r="L260" i="5"/>
  <c r="G261" i="5"/>
  <c r="J261" i="5"/>
  <c r="K261" i="5"/>
  <c r="L261" i="5"/>
  <c r="G262" i="5"/>
  <c r="J262" i="5"/>
  <c r="K262" i="5"/>
  <c r="L262" i="5"/>
  <c r="G263" i="5"/>
  <c r="J263" i="5"/>
  <c r="K263" i="5"/>
  <c r="L263" i="5"/>
  <c r="G264" i="5"/>
  <c r="J264" i="5"/>
  <c r="K264" i="5"/>
  <c r="L264" i="5"/>
  <c r="G265" i="5"/>
  <c r="J265" i="5"/>
  <c r="K265" i="5"/>
  <c r="L265" i="5"/>
  <c r="G266" i="5"/>
  <c r="J266" i="5"/>
  <c r="K266" i="5"/>
  <c r="L266" i="5"/>
  <c r="G267" i="5"/>
  <c r="J267" i="5"/>
  <c r="K267" i="5"/>
  <c r="L267" i="5"/>
  <c r="G268" i="5"/>
  <c r="J268" i="5"/>
  <c r="K268" i="5"/>
  <c r="L268" i="5"/>
  <c r="G269" i="5"/>
  <c r="J269" i="5"/>
  <c r="K269" i="5"/>
  <c r="L269" i="5"/>
  <c r="G270" i="5"/>
  <c r="J270" i="5"/>
  <c r="K270" i="5"/>
  <c r="L270" i="5"/>
  <c r="G271" i="5"/>
  <c r="J271" i="5"/>
  <c r="K271" i="5"/>
  <c r="L271" i="5"/>
  <c r="G272" i="5"/>
  <c r="J272" i="5"/>
  <c r="K272" i="5"/>
  <c r="L272" i="5"/>
  <c r="G273" i="5"/>
  <c r="J273" i="5"/>
  <c r="K273" i="5"/>
  <c r="L273" i="5"/>
  <c r="G274" i="5"/>
  <c r="J274" i="5"/>
  <c r="K274" i="5"/>
  <c r="L274" i="5"/>
  <c r="G275" i="5"/>
  <c r="J275" i="5"/>
  <c r="K275" i="5"/>
  <c r="L275" i="5"/>
  <c r="G276" i="5"/>
  <c r="J276" i="5"/>
  <c r="K276" i="5"/>
  <c r="L276" i="5"/>
  <c r="G277" i="5"/>
  <c r="J277" i="5"/>
  <c r="K277" i="5"/>
  <c r="L277" i="5"/>
  <c r="G278" i="5"/>
  <c r="J278" i="5"/>
  <c r="K278" i="5"/>
  <c r="L278" i="5"/>
  <c r="G279" i="5"/>
  <c r="J279" i="5"/>
  <c r="K279" i="5"/>
  <c r="L279" i="5"/>
  <c r="G280" i="5"/>
  <c r="J280" i="5"/>
  <c r="K280" i="5"/>
  <c r="L280" i="5"/>
  <c r="G281" i="5"/>
  <c r="J281" i="5"/>
  <c r="K281" i="5"/>
  <c r="L281" i="5"/>
  <c r="G282" i="5"/>
  <c r="J282" i="5"/>
  <c r="K282" i="5"/>
  <c r="L282" i="5"/>
  <c r="G253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6" i="4"/>
  <c r="J267" i="4"/>
  <c r="J268" i="4"/>
  <c r="J269" i="4"/>
  <c r="J270" i="4"/>
  <c r="A253" i="4"/>
  <c r="B253" i="4"/>
  <c r="A254" i="4"/>
  <c r="B254" i="4"/>
  <c r="A255" i="4"/>
  <c r="B255" i="4"/>
  <c r="A256" i="4"/>
  <c r="B256" i="4"/>
  <c r="A257" i="4"/>
  <c r="B257" i="4"/>
  <c r="A258" i="4"/>
  <c r="B258" i="4"/>
  <c r="A259" i="4"/>
  <c r="B259" i="4"/>
  <c r="A260" i="4"/>
  <c r="B260" i="4"/>
  <c r="A261" i="4"/>
  <c r="B261" i="4"/>
  <c r="A263" i="4"/>
  <c r="B263" i="4"/>
  <c r="A264" i="4"/>
  <c r="B264" i="4"/>
  <c r="A265" i="4"/>
  <c r="B265" i="4"/>
  <c r="A266" i="4"/>
  <c r="B266" i="4"/>
  <c r="A267" i="4"/>
  <c r="B267" i="4"/>
  <c r="A268" i="4"/>
  <c r="B268" i="4"/>
  <c r="A269" i="4"/>
  <c r="B269" i="4"/>
  <c r="A270" i="4"/>
  <c r="B270" i="4"/>
  <c r="G247" i="4"/>
  <c r="A240" i="4"/>
  <c r="B240" i="4"/>
  <c r="J240" i="4"/>
  <c r="A241" i="4"/>
  <c r="B241" i="4"/>
  <c r="J241" i="4"/>
  <c r="A242" i="4"/>
  <c r="B242" i="4"/>
  <c r="J242" i="4"/>
  <c r="A243" i="4"/>
  <c r="B243" i="4"/>
  <c r="J243" i="4"/>
  <c r="A244" i="4"/>
  <c r="B244" i="4"/>
  <c r="J244" i="4"/>
  <c r="A245" i="4"/>
  <c r="B245" i="4"/>
  <c r="J245" i="4"/>
  <c r="A246" i="4"/>
  <c r="B246" i="4"/>
  <c r="J246" i="4"/>
  <c r="A247" i="4"/>
  <c r="B247" i="4"/>
  <c r="J247" i="4"/>
  <c r="A248" i="4"/>
  <c r="B248" i="4"/>
  <c r="J248" i="4"/>
  <c r="A249" i="4"/>
  <c r="B249" i="4"/>
  <c r="J249" i="4"/>
  <c r="A250" i="4"/>
  <c r="B250" i="4"/>
  <c r="J250" i="4"/>
  <c r="A251" i="4"/>
  <c r="B251" i="4"/>
  <c r="J251" i="4"/>
  <c r="A252" i="4"/>
  <c r="B252" i="4"/>
  <c r="A196" i="4"/>
  <c r="B196" i="4"/>
  <c r="J196" i="4"/>
  <c r="A197" i="4"/>
  <c r="B197" i="4"/>
  <c r="J197" i="4"/>
  <c r="A198" i="4"/>
  <c r="B198" i="4"/>
  <c r="J198" i="4"/>
  <c r="A199" i="4"/>
  <c r="B199" i="4"/>
  <c r="J199" i="4"/>
  <c r="A200" i="4"/>
  <c r="B200" i="4"/>
  <c r="J200" i="4"/>
  <c r="A201" i="4"/>
  <c r="B201" i="4"/>
  <c r="J201" i="4"/>
  <c r="A202" i="4"/>
  <c r="B202" i="4"/>
  <c r="J202" i="4"/>
  <c r="A203" i="4"/>
  <c r="B203" i="4"/>
  <c r="J203" i="4"/>
  <c r="A204" i="4"/>
  <c r="B204" i="4"/>
  <c r="J204" i="4"/>
  <c r="A205" i="4"/>
  <c r="B205" i="4"/>
  <c r="J205" i="4"/>
  <c r="A206" i="4"/>
  <c r="B206" i="4"/>
  <c r="J206" i="4"/>
  <c r="A207" i="4"/>
  <c r="B207" i="4"/>
  <c r="J207" i="4"/>
  <c r="A208" i="4"/>
  <c r="B208" i="4"/>
  <c r="J208" i="4"/>
  <c r="A209" i="4"/>
  <c r="B209" i="4"/>
  <c r="J209" i="4"/>
  <c r="A210" i="4"/>
  <c r="B210" i="4"/>
  <c r="J210" i="4"/>
  <c r="A211" i="4"/>
  <c r="B211" i="4"/>
  <c r="J211" i="4"/>
  <c r="A212" i="4"/>
  <c r="B212" i="4"/>
  <c r="J212" i="4"/>
  <c r="A213" i="4"/>
  <c r="B213" i="4"/>
  <c r="J213" i="4"/>
  <c r="A214" i="4"/>
  <c r="B214" i="4"/>
  <c r="J214" i="4"/>
  <c r="A215" i="4"/>
  <c r="B215" i="4"/>
  <c r="J215" i="4"/>
  <c r="A216" i="4"/>
  <c r="B216" i="4"/>
  <c r="J216" i="4"/>
  <c r="A217" i="4"/>
  <c r="B217" i="4"/>
  <c r="J217" i="4"/>
  <c r="A218" i="4"/>
  <c r="B218" i="4"/>
  <c r="J218" i="4"/>
  <c r="A219" i="4"/>
  <c r="B219" i="4"/>
  <c r="J219" i="4"/>
  <c r="A220" i="4"/>
  <c r="B220" i="4"/>
  <c r="J220" i="4"/>
  <c r="A221" i="4"/>
  <c r="B221" i="4"/>
  <c r="J221" i="4"/>
  <c r="A222" i="4"/>
  <c r="B222" i="4"/>
  <c r="J222" i="4"/>
  <c r="A223" i="4"/>
  <c r="B223" i="4"/>
  <c r="J223" i="4"/>
  <c r="A224" i="4"/>
  <c r="B224" i="4"/>
  <c r="J224" i="4"/>
  <c r="A225" i="4"/>
  <c r="B225" i="4"/>
  <c r="J225" i="4"/>
  <c r="A226" i="4"/>
  <c r="B226" i="4"/>
  <c r="J226" i="4"/>
  <c r="A227" i="4"/>
  <c r="B227" i="4"/>
  <c r="J227" i="4"/>
  <c r="A228" i="4"/>
  <c r="B228" i="4"/>
  <c r="J228" i="4"/>
  <c r="A229" i="4"/>
  <c r="B229" i="4"/>
  <c r="J229" i="4"/>
  <c r="A230" i="4"/>
  <c r="B230" i="4"/>
  <c r="J230" i="4"/>
  <c r="A231" i="4"/>
  <c r="B231" i="4"/>
  <c r="J231" i="4"/>
  <c r="A232" i="4"/>
  <c r="B232" i="4"/>
  <c r="J232" i="4"/>
  <c r="A233" i="4"/>
  <c r="B233" i="4"/>
  <c r="J233" i="4"/>
  <c r="A234" i="4"/>
  <c r="B234" i="4"/>
  <c r="J234" i="4"/>
  <c r="A235" i="4"/>
  <c r="B235" i="4"/>
  <c r="J235" i="4"/>
  <c r="A236" i="4"/>
  <c r="B236" i="4"/>
  <c r="J236" i="4"/>
  <c r="A237" i="4"/>
  <c r="B237" i="4"/>
  <c r="J237" i="4"/>
  <c r="A238" i="4"/>
  <c r="B238" i="4"/>
  <c r="J238" i="4"/>
  <c r="A239" i="4"/>
  <c r="B239" i="4"/>
  <c r="J239" i="4"/>
  <c r="A195" i="4"/>
  <c r="B195" i="4"/>
  <c r="J195" i="4"/>
  <c r="G225" i="5"/>
  <c r="J225" i="5"/>
  <c r="K225" i="5"/>
  <c r="L225" i="5"/>
  <c r="G226" i="5"/>
  <c r="J226" i="5"/>
  <c r="K226" i="5"/>
  <c r="L226" i="5"/>
  <c r="G227" i="5"/>
  <c r="J227" i="5"/>
  <c r="K227" i="5"/>
  <c r="L227" i="5"/>
  <c r="G228" i="5"/>
  <c r="J228" i="5"/>
  <c r="K228" i="5"/>
  <c r="L228" i="5"/>
  <c r="G229" i="5"/>
  <c r="J229" i="5"/>
  <c r="K229" i="5"/>
  <c r="L229" i="5"/>
  <c r="G230" i="5"/>
  <c r="J230" i="5"/>
  <c r="K230" i="5"/>
  <c r="L230" i="5"/>
  <c r="G231" i="5"/>
  <c r="J231" i="5"/>
  <c r="K231" i="5"/>
  <c r="L231" i="5"/>
  <c r="G232" i="5"/>
  <c r="J232" i="5"/>
  <c r="K232" i="5"/>
  <c r="L232" i="5"/>
  <c r="G233" i="5"/>
  <c r="J233" i="5"/>
  <c r="K233" i="5"/>
  <c r="L233" i="5"/>
  <c r="G234" i="5"/>
  <c r="J234" i="5"/>
  <c r="K234" i="5"/>
  <c r="L234" i="5"/>
  <c r="G235" i="5"/>
  <c r="J235" i="5"/>
  <c r="K235" i="5"/>
  <c r="L235" i="5"/>
  <c r="G236" i="5"/>
  <c r="J236" i="5"/>
  <c r="K236" i="5"/>
  <c r="L236" i="5"/>
  <c r="G237" i="5"/>
  <c r="J237" i="5"/>
  <c r="K237" i="5"/>
  <c r="L237" i="5"/>
  <c r="G238" i="5"/>
  <c r="J238" i="5"/>
  <c r="K238" i="5"/>
  <c r="L238" i="5"/>
  <c r="G239" i="5"/>
  <c r="J239" i="5"/>
  <c r="K239" i="5"/>
  <c r="L239" i="5"/>
  <c r="J40" i="5"/>
  <c r="K22" i="5"/>
  <c r="J156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" i="5"/>
  <c r="K3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X4" i="3"/>
  <c r="X5" i="3"/>
  <c r="X6" i="3"/>
  <c r="X7" i="3"/>
  <c r="X8" i="3"/>
  <c r="X9" i="3"/>
  <c r="X10" i="3"/>
  <c r="X33" i="3"/>
  <c r="X34" i="3"/>
  <c r="X35" i="3"/>
  <c r="X36" i="3"/>
  <c r="X37" i="3"/>
  <c r="X38" i="3"/>
  <c r="X39" i="3"/>
  <c r="X48" i="3"/>
  <c r="X47" i="3"/>
  <c r="X46" i="3"/>
  <c r="X45" i="3"/>
  <c r="X41" i="3"/>
  <c r="V48" i="3"/>
  <c r="V47" i="3"/>
  <c r="V46" i="3"/>
  <c r="V45" i="3"/>
  <c r="V44" i="3"/>
  <c r="V43" i="3"/>
  <c r="V42" i="3"/>
  <c r="V41" i="3"/>
  <c r="T47" i="3"/>
  <c r="T46" i="3"/>
  <c r="T45" i="3"/>
  <c r="T44" i="3"/>
  <c r="T43" i="3"/>
  <c r="T42" i="3"/>
  <c r="T41" i="3"/>
  <c r="R47" i="3"/>
  <c r="R46" i="3"/>
  <c r="R45" i="3"/>
  <c r="R44" i="3"/>
  <c r="R43" i="3"/>
  <c r="R42" i="3"/>
  <c r="R41" i="3"/>
  <c r="P47" i="3"/>
  <c r="P46" i="3"/>
  <c r="P45" i="3"/>
  <c r="P44" i="3"/>
  <c r="P43" i="3"/>
  <c r="P42" i="3"/>
  <c r="P41" i="3"/>
  <c r="N47" i="3"/>
  <c r="N46" i="3"/>
  <c r="N45" i="3"/>
  <c r="N44" i="3"/>
  <c r="N43" i="3"/>
  <c r="N42" i="3"/>
  <c r="N41" i="3"/>
  <c r="L47" i="3"/>
  <c r="L46" i="3"/>
  <c r="L45" i="3"/>
  <c r="L44" i="3"/>
  <c r="L43" i="3"/>
  <c r="L42" i="3"/>
  <c r="L41" i="3"/>
  <c r="J47" i="3"/>
  <c r="J46" i="3"/>
  <c r="J45" i="3"/>
  <c r="J44" i="3"/>
  <c r="J43" i="3"/>
  <c r="J42" i="3"/>
  <c r="J41" i="3"/>
  <c r="H47" i="3"/>
  <c r="H46" i="3"/>
  <c r="H45" i="3"/>
  <c r="H44" i="3"/>
  <c r="H43" i="3"/>
  <c r="H42" i="3"/>
  <c r="H41" i="3"/>
  <c r="F42" i="3"/>
  <c r="F43" i="3"/>
  <c r="F44" i="3"/>
  <c r="F45" i="3"/>
  <c r="F46" i="3"/>
  <c r="F47" i="3"/>
  <c r="T33" i="3"/>
  <c r="T34" i="3"/>
  <c r="T35" i="3"/>
  <c r="T36" i="3"/>
  <c r="T37" i="3"/>
  <c r="T38" i="3"/>
  <c r="R33" i="3"/>
  <c r="R34" i="3"/>
  <c r="R35" i="3"/>
  <c r="R36" i="3"/>
  <c r="R37" i="3"/>
  <c r="R38" i="3"/>
  <c r="P33" i="3"/>
  <c r="P34" i="3"/>
  <c r="P35" i="3"/>
  <c r="P36" i="3"/>
  <c r="P37" i="3"/>
  <c r="P38" i="3"/>
  <c r="N33" i="3"/>
  <c r="N34" i="3"/>
  <c r="N35" i="3"/>
  <c r="N36" i="3"/>
  <c r="N37" i="3"/>
  <c r="N38" i="3"/>
  <c r="L33" i="3"/>
  <c r="L34" i="3"/>
  <c r="L35" i="3"/>
  <c r="L36" i="3"/>
  <c r="L37" i="3"/>
  <c r="L38" i="3"/>
  <c r="J33" i="3"/>
  <c r="J34" i="3"/>
  <c r="J35" i="3"/>
  <c r="J36" i="3"/>
  <c r="J37" i="3"/>
  <c r="J38" i="3"/>
  <c r="H33" i="3"/>
  <c r="H34" i="3"/>
  <c r="H35" i="3"/>
  <c r="H36" i="3"/>
  <c r="H37" i="3"/>
  <c r="H38" i="3"/>
  <c r="F33" i="3"/>
  <c r="F34" i="3"/>
  <c r="F35" i="3"/>
  <c r="F36" i="3"/>
  <c r="F37" i="3"/>
  <c r="F38" i="3"/>
  <c r="D33" i="3"/>
  <c r="D34" i="3"/>
  <c r="D35" i="3"/>
  <c r="D36" i="3"/>
  <c r="D37" i="3"/>
  <c r="D38" i="3"/>
  <c r="V57" i="3"/>
  <c r="V56" i="3"/>
  <c r="V55" i="3"/>
  <c r="V54" i="3"/>
  <c r="X57" i="3"/>
  <c r="X56" i="3"/>
  <c r="X55" i="3"/>
  <c r="X54" i="3"/>
  <c r="V39" i="3"/>
  <c r="V38" i="3"/>
  <c r="T56" i="3"/>
  <c r="R56" i="3"/>
  <c r="P56" i="3"/>
  <c r="N56" i="3"/>
  <c r="L56" i="3"/>
  <c r="J56" i="3"/>
  <c r="H56" i="3"/>
  <c r="F56" i="3"/>
  <c r="D47" i="3"/>
  <c r="D56" i="3" s="1"/>
  <c r="V37" i="3"/>
  <c r="T55" i="3"/>
  <c r="R55" i="3"/>
  <c r="P55" i="3"/>
  <c r="N55" i="3"/>
  <c r="L55" i="3"/>
  <c r="J55" i="3"/>
  <c r="H55" i="3"/>
  <c r="F55" i="3"/>
  <c r="D46" i="3"/>
  <c r="D55" i="3" s="1"/>
  <c r="V36" i="3"/>
  <c r="T54" i="3"/>
  <c r="R54" i="3"/>
  <c r="P54" i="3"/>
  <c r="N54" i="3"/>
  <c r="L54" i="3"/>
  <c r="J54" i="3"/>
  <c r="H54" i="3"/>
  <c r="F54" i="3"/>
  <c r="D45" i="3"/>
  <c r="D54" i="3" s="1"/>
  <c r="X19" i="3"/>
  <c r="X28" i="3" s="1"/>
  <c r="X18" i="3"/>
  <c r="X27" i="3" s="1"/>
  <c r="X17" i="3"/>
  <c r="X26" i="3" s="1"/>
  <c r="X16" i="3"/>
  <c r="X25" i="3" s="1"/>
  <c r="X15" i="3"/>
  <c r="X14" i="3"/>
  <c r="X13" i="3"/>
  <c r="V4" i="3"/>
  <c r="V13" i="3" s="1"/>
  <c r="V22" i="3" s="1"/>
  <c r="V5" i="3"/>
  <c r="V14" i="3" s="1"/>
  <c r="V23" i="3" s="1"/>
  <c r="V6" i="3"/>
  <c r="V15" i="3" s="1"/>
  <c r="V24" i="3" s="1"/>
  <c r="V7" i="3"/>
  <c r="V16" i="3" s="1"/>
  <c r="V25" i="3" s="1"/>
  <c r="V8" i="3"/>
  <c r="V17" i="3" s="1"/>
  <c r="V26" i="3" s="1"/>
  <c r="V9" i="3"/>
  <c r="V18" i="3" s="1"/>
  <c r="V27" i="3" s="1"/>
  <c r="V10" i="3"/>
  <c r="V19" i="3" s="1"/>
  <c r="V28" i="3" s="1"/>
  <c r="T4" i="3"/>
  <c r="T13" i="3" s="1"/>
  <c r="T22" i="3" s="1"/>
  <c r="T5" i="3"/>
  <c r="T14" i="3" s="1"/>
  <c r="T23" i="3" s="1"/>
  <c r="T6" i="3"/>
  <c r="T15" i="3" s="1"/>
  <c r="T24" i="3" s="1"/>
  <c r="T7" i="3"/>
  <c r="T16" i="3" s="1"/>
  <c r="T25" i="3" s="1"/>
  <c r="T8" i="3"/>
  <c r="T17" i="3" s="1"/>
  <c r="T26" i="3" s="1"/>
  <c r="T9" i="3"/>
  <c r="T18" i="3" s="1"/>
  <c r="T27" i="3" s="1"/>
  <c r="T10" i="3"/>
  <c r="R4" i="3"/>
  <c r="R13" i="3" s="1"/>
  <c r="R22" i="3" s="1"/>
  <c r="R5" i="3"/>
  <c r="R14" i="3" s="1"/>
  <c r="R23" i="3" s="1"/>
  <c r="R6" i="3"/>
  <c r="R15" i="3" s="1"/>
  <c r="R24" i="3" s="1"/>
  <c r="R7" i="3"/>
  <c r="R16" i="3" s="1"/>
  <c r="R25" i="3" s="1"/>
  <c r="R8" i="3"/>
  <c r="R17" i="3" s="1"/>
  <c r="R26" i="3" s="1"/>
  <c r="R9" i="3"/>
  <c r="R18" i="3" s="1"/>
  <c r="R27" i="3" s="1"/>
  <c r="R10" i="3"/>
  <c r="P4" i="3"/>
  <c r="P13" i="3" s="1"/>
  <c r="P22" i="3" s="1"/>
  <c r="P5" i="3"/>
  <c r="P14" i="3" s="1"/>
  <c r="P23" i="3" s="1"/>
  <c r="P6" i="3"/>
  <c r="P15" i="3" s="1"/>
  <c r="P24" i="3" s="1"/>
  <c r="P7" i="3"/>
  <c r="P16" i="3" s="1"/>
  <c r="P25" i="3" s="1"/>
  <c r="P8" i="3"/>
  <c r="P17" i="3" s="1"/>
  <c r="P26" i="3" s="1"/>
  <c r="P9" i="3"/>
  <c r="P18" i="3" s="1"/>
  <c r="P27" i="3" s="1"/>
  <c r="P10" i="3"/>
  <c r="N4" i="3"/>
  <c r="N13" i="3" s="1"/>
  <c r="N22" i="3" s="1"/>
  <c r="N5" i="3"/>
  <c r="N14" i="3" s="1"/>
  <c r="N23" i="3" s="1"/>
  <c r="N6" i="3"/>
  <c r="N15" i="3" s="1"/>
  <c r="N24" i="3" s="1"/>
  <c r="N7" i="3"/>
  <c r="N16" i="3" s="1"/>
  <c r="N25" i="3" s="1"/>
  <c r="N8" i="3"/>
  <c r="N17" i="3" s="1"/>
  <c r="N26" i="3" s="1"/>
  <c r="N9" i="3"/>
  <c r="N18" i="3" s="1"/>
  <c r="N27" i="3" s="1"/>
  <c r="N10" i="3"/>
  <c r="L4" i="3"/>
  <c r="L13" i="3" s="1"/>
  <c r="L22" i="3" s="1"/>
  <c r="L5" i="3"/>
  <c r="L14" i="3" s="1"/>
  <c r="L23" i="3" s="1"/>
  <c r="L6" i="3"/>
  <c r="L15" i="3" s="1"/>
  <c r="L24" i="3" s="1"/>
  <c r="L7" i="3"/>
  <c r="L16" i="3" s="1"/>
  <c r="L25" i="3" s="1"/>
  <c r="L8" i="3"/>
  <c r="L17" i="3" s="1"/>
  <c r="L26" i="3" s="1"/>
  <c r="L9" i="3"/>
  <c r="L18" i="3" s="1"/>
  <c r="L27" i="3" s="1"/>
  <c r="L10" i="3"/>
  <c r="J4" i="3"/>
  <c r="J13" i="3" s="1"/>
  <c r="J22" i="3" s="1"/>
  <c r="J5" i="3"/>
  <c r="J14" i="3" s="1"/>
  <c r="J23" i="3" s="1"/>
  <c r="J6" i="3"/>
  <c r="J15" i="3" s="1"/>
  <c r="J24" i="3" s="1"/>
  <c r="J7" i="3"/>
  <c r="J16" i="3" s="1"/>
  <c r="J25" i="3" s="1"/>
  <c r="J8" i="3"/>
  <c r="J17" i="3" s="1"/>
  <c r="J26" i="3" s="1"/>
  <c r="J9" i="3"/>
  <c r="J18" i="3" s="1"/>
  <c r="J27" i="3" s="1"/>
  <c r="J10" i="3"/>
  <c r="H4" i="3"/>
  <c r="H13" i="3" s="1"/>
  <c r="H22" i="3" s="1"/>
  <c r="H5" i="3"/>
  <c r="H14" i="3" s="1"/>
  <c r="H23" i="3" s="1"/>
  <c r="H6" i="3"/>
  <c r="H15" i="3" s="1"/>
  <c r="H24" i="3" s="1"/>
  <c r="H7" i="3"/>
  <c r="H16" i="3" s="1"/>
  <c r="H25" i="3" s="1"/>
  <c r="H8" i="3"/>
  <c r="H17" i="3" s="1"/>
  <c r="H26" i="3" s="1"/>
  <c r="H9" i="3"/>
  <c r="H18" i="3" s="1"/>
  <c r="H27" i="3" s="1"/>
  <c r="H10" i="3"/>
  <c r="F4" i="3"/>
  <c r="F13" i="3" s="1"/>
  <c r="F22" i="3" s="1"/>
  <c r="F5" i="3"/>
  <c r="F14" i="3" s="1"/>
  <c r="F23" i="3" s="1"/>
  <c r="F6" i="3"/>
  <c r="F15" i="3" s="1"/>
  <c r="F24" i="3" s="1"/>
  <c r="F7" i="3"/>
  <c r="F16" i="3" s="1"/>
  <c r="F25" i="3" s="1"/>
  <c r="F8" i="3"/>
  <c r="F17" i="3" s="1"/>
  <c r="F26" i="3" s="1"/>
  <c r="F9" i="3"/>
  <c r="F18" i="3" s="1"/>
  <c r="F27" i="3" s="1"/>
  <c r="F10" i="3"/>
  <c r="D7" i="3"/>
  <c r="D16" i="3" s="1"/>
  <c r="D25" i="3" s="1"/>
  <c r="D8" i="3"/>
  <c r="D17" i="3" s="1"/>
  <c r="D26" i="3" s="1"/>
  <c r="D9" i="3"/>
  <c r="D18" i="3" s="1"/>
  <c r="D27" i="3" s="1"/>
  <c r="D10" i="3"/>
  <c r="Z4" i="11"/>
  <c r="Z5" i="11"/>
  <c r="Z6" i="11"/>
  <c r="Z7" i="11"/>
  <c r="Z8" i="11"/>
  <c r="Z9" i="11"/>
  <c r="Z10" i="11"/>
  <c r="Z11" i="11"/>
  <c r="Z12" i="11"/>
  <c r="Z13" i="11"/>
  <c r="Z14" i="11"/>
  <c r="Z15" i="11"/>
  <c r="Z16" i="11"/>
  <c r="Z17" i="11"/>
  <c r="Z18" i="11"/>
  <c r="Z3" i="11"/>
  <c r="X4" i="11"/>
  <c r="X5" i="11"/>
  <c r="X6" i="11"/>
  <c r="X7" i="11"/>
  <c r="X8" i="11"/>
  <c r="X9" i="11"/>
  <c r="X10" i="11"/>
  <c r="X11" i="11"/>
  <c r="X12" i="11"/>
  <c r="X13" i="11"/>
  <c r="X14" i="11"/>
  <c r="X15" i="11"/>
  <c r="X16" i="11"/>
  <c r="X17" i="11"/>
  <c r="X18" i="11"/>
  <c r="X3" i="11"/>
  <c r="V4" i="11"/>
  <c r="V5" i="11"/>
  <c r="V6" i="11"/>
  <c r="V7" i="11"/>
  <c r="V8" i="11"/>
  <c r="V9" i="11"/>
  <c r="V10" i="11"/>
  <c r="V11" i="11"/>
  <c r="V12" i="11"/>
  <c r="V13" i="11"/>
  <c r="V14" i="11"/>
  <c r="V15" i="11"/>
  <c r="V16" i="11"/>
  <c r="V17" i="11"/>
  <c r="V18" i="11"/>
  <c r="V3" i="11"/>
  <c r="T4" i="11"/>
  <c r="T5" i="11"/>
  <c r="T6" i="11"/>
  <c r="T7" i="11"/>
  <c r="T8" i="11"/>
  <c r="T9" i="11"/>
  <c r="T10" i="11"/>
  <c r="T11" i="11"/>
  <c r="T12" i="11"/>
  <c r="T13" i="11"/>
  <c r="T14" i="11"/>
  <c r="T15" i="11"/>
  <c r="T16" i="11"/>
  <c r="T17" i="11"/>
  <c r="T18" i="11"/>
  <c r="T3" i="11"/>
  <c r="R4" i="11"/>
  <c r="R5" i="11"/>
  <c r="R6" i="11"/>
  <c r="R7" i="11"/>
  <c r="R8" i="11"/>
  <c r="R9" i="11"/>
  <c r="R10" i="11"/>
  <c r="R11" i="11"/>
  <c r="R12" i="11"/>
  <c r="R13" i="11"/>
  <c r="R14" i="11"/>
  <c r="R15" i="11"/>
  <c r="R16" i="11"/>
  <c r="R17" i="11"/>
  <c r="R18" i="11"/>
  <c r="R3" i="11"/>
  <c r="P4" i="11"/>
  <c r="P5" i="11"/>
  <c r="P6" i="11"/>
  <c r="P7" i="11"/>
  <c r="P8" i="11"/>
  <c r="P9" i="11"/>
  <c r="P10" i="11"/>
  <c r="P11" i="11"/>
  <c r="P12" i="11"/>
  <c r="P13" i="11"/>
  <c r="P14" i="11"/>
  <c r="P15" i="11"/>
  <c r="P16" i="11"/>
  <c r="P17" i="11"/>
  <c r="P18" i="11"/>
  <c r="P3" i="11"/>
  <c r="N4" i="11"/>
  <c r="N5" i="11"/>
  <c r="N6" i="11"/>
  <c r="N7" i="11"/>
  <c r="N8" i="11"/>
  <c r="N9" i="11"/>
  <c r="N10" i="11"/>
  <c r="N11" i="11"/>
  <c r="N12" i="11"/>
  <c r="N13" i="11"/>
  <c r="N14" i="11"/>
  <c r="N15" i="11"/>
  <c r="N16" i="11"/>
  <c r="N17" i="11"/>
  <c r="N18" i="11"/>
  <c r="N3" i="11"/>
  <c r="L4" i="11"/>
  <c r="L5" i="11"/>
  <c r="L6" i="11"/>
  <c r="L7" i="11"/>
  <c r="L8" i="11"/>
  <c r="L9" i="11"/>
  <c r="L10" i="11"/>
  <c r="L11" i="11"/>
  <c r="L12" i="11"/>
  <c r="L13" i="11"/>
  <c r="L14" i="11"/>
  <c r="L15" i="11"/>
  <c r="L16" i="11"/>
  <c r="L17" i="11"/>
  <c r="L18" i="11"/>
  <c r="L3" i="11"/>
  <c r="J4" i="11"/>
  <c r="J5" i="11"/>
  <c r="J6" i="11"/>
  <c r="J7" i="11"/>
  <c r="J8" i="11"/>
  <c r="J9" i="11"/>
  <c r="J10" i="11"/>
  <c r="J11" i="11"/>
  <c r="J12" i="11"/>
  <c r="J13" i="11"/>
  <c r="J14" i="11"/>
  <c r="J15" i="11"/>
  <c r="J16" i="11"/>
  <c r="J17" i="11"/>
  <c r="J18" i="11"/>
  <c r="J3" i="11"/>
  <c r="H4" i="11"/>
  <c r="H5" i="11"/>
  <c r="H6" i="11"/>
  <c r="H7" i="11"/>
  <c r="H8" i="11"/>
  <c r="H9" i="11"/>
  <c r="H10" i="11"/>
  <c r="H11" i="11"/>
  <c r="H12" i="11"/>
  <c r="H13" i="11"/>
  <c r="H14" i="11"/>
  <c r="H15" i="11"/>
  <c r="H16" i="11"/>
  <c r="H17" i="11"/>
  <c r="H18" i="11"/>
  <c r="H3" i="11"/>
  <c r="F4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3" i="11"/>
  <c r="D22" i="11"/>
  <c r="F22" i="11"/>
  <c r="H22" i="11"/>
  <c r="J22" i="11"/>
  <c r="L22" i="11"/>
  <c r="N22" i="11"/>
  <c r="D23" i="11"/>
  <c r="F23" i="11"/>
  <c r="H23" i="11"/>
  <c r="J23" i="11"/>
  <c r="L23" i="11"/>
  <c r="D24" i="11"/>
  <c r="F24" i="11"/>
  <c r="H24" i="11"/>
  <c r="J24" i="11"/>
  <c r="L24" i="11"/>
  <c r="D25" i="11"/>
  <c r="F25" i="11"/>
  <c r="H25" i="11"/>
  <c r="J25" i="11"/>
  <c r="L25" i="11"/>
  <c r="D26" i="11"/>
  <c r="F26" i="11"/>
  <c r="H26" i="11"/>
  <c r="J26" i="11"/>
  <c r="L26" i="11"/>
  <c r="D27" i="11"/>
  <c r="F27" i="11"/>
  <c r="H27" i="11"/>
  <c r="J27" i="11"/>
  <c r="L27" i="11"/>
  <c r="D28" i="11"/>
  <c r="F28" i="11"/>
  <c r="H28" i="11"/>
  <c r="J28" i="11"/>
  <c r="L28" i="11"/>
  <c r="D29" i="11"/>
  <c r="F29" i="11"/>
  <c r="H29" i="11"/>
  <c r="J29" i="11"/>
  <c r="L29" i="11"/>
  <c r="D30" i="11"/>
  <c r="F30" i="11"/>
  <c r="H30" i="11"/>
  <c r="J30" i="11"/>
  <c r="L30" i="11"/>
  <c r="D31" i="11"/>
  <c r="F31" i="11"/>
  <c r="H31" i="11"/>
  <c r="J31" i="11"/>
  <c r="L31" i="11"/>
  <c r="D32" i="11"/>
  <c r="F32" i="11"/>
  <c r="H32" i="11"/>
  <c r="J32" i="11"/>
  <c r="L32" i="11"/>
  <c r="D33" i="11"/>
  <c r="F33" i="11"/>
  <c r="H33" i="11"/>
  <c r="J33" i="11"/>
  <c r="L33" i="11"/>
  <c r="D34" i="11"/>
  <c r="F34" i="11"/>
  <c r="H34" i="11"/>
  <c r="J34" i="11"/>
  <c r="L34" i="11"/>
  <c r="D35" i="11"/>
  <c r="F35" i="11"/>
  <c r="H35" i="11"/>
  <c r="J35" i="11"/>
  <c r="L35" i="11"/>
  <c r="D36" i="11"/>
  <c r="F36" i="11"/>
  <c r="H36" i="11"/>
  <c r="J36" i="11"/>
  <c r="L36" i="11"/>
  <c r="D37" i="11"/>
  <c r="F37" i="11"/>
  <c r="H37" i="11"/>
  <c r="J37" i="11"/>
  <c r="L37" i="11"/>
  <c r="P22" i="11"/>
  <c r="R22" i="11"/>
  <c r="T22" i="11"/>
  <c r="V22" i="11"/>
  <c r="X22" i="11"/>
  <c r="Z22" i="11"/>
  <c r="N23" i="11"/>
  <c r="P23" i="11"/>
  <c r="R23" i="11"/>
  <c r="T23" i="11"/>
  <c r="V23" i="11"/>
  <c r="X23" i="11"/>
  <c r="Z23" i="11"/>
  <c r="N24" i="11"/>
  <c r="P24" i="11"/>
  <c r="R24" i="11"/>
  <c r="T24" i="11"/>
  <c r="V24" i="11"/>
  <c r="X24" i="11"/>
  <c r="Z24" i="11"/>
  <c r="N25" i="11"/>
  <c r="P25" i="11"/>
  <c r="R25" i="11"/>
  <c r="T25" i="11"/>
  <c r="V25" i="11"/>
  <c r="X25" i="11"/>
  <c r="Z25" i="11"/>
  <c r="N26" i="11"/>
  <c r="P26" i="11"/>
  <c r="R26" i="11"/>
  <c r="T26" i="11"/>
  <c r="V26" i="11"/>
  <c r="X26" i="11"/>
  <c r="Z26" i="11"/>
  <c r="N27" i="11"/>
  <c r="P27" i="11"/>
  <c r="R27" i="11"/>
  <c r="T27" i="11"/>
  <c r="V27" i="11"/>
  <c r="X27" i="11"/>
  <c r="Z27" i="11"/>
  <c r="N28" i="11"/>
  <c r="P28" i="11"/>
  <c r="R28" i="11"/>
  <c r="T28" i="11"/>
  <c r="V28" i="11"/>
  <c r="X28" i="11"/>
  <c r="Z28" i="11"/>
  <c r="N29" i="11"/>
  <c r="P29" i="11"/>
  <c r="R29" i="11"/>
  <c r="T29" i="11"/>
  <c r="V29" i="11"/>
  <c r="X29" i="11"/>
  <c r="Z29" i="11"/>
  <c r="N30" i="11"/>
  <c r="P30" i="11"/>
  <c r="R30" i="11"/>
  <c r="T30" i="11"/>
  <c r="V30" i="11"/>
  <c r="X30" i="11"/>
  <c r="Z30" i="11"/>
  <c r="N31" i="11"/>
  <c r="P31" i="11"/>
  <c r="R31" i="11"/>
  <c r="T31" i="11"/>
  <c r="V31" i="11"/>
  <c r="X31" i="11"/>
  <c r="Z31" i="11"/>
  <c r="N32" i="11"/>
  <c r="P32" i="11"/>
  <c r="R32" i="11"/>
  <c r="T32" i="11"/>
  <c r="V32" i="11"/>
  <c r="X32" i="11"/>
  <c r="Z32" i="11"/>
  <c r="N33" i="11"/>
  <c r="P33" i="11"/>
  <c r="R33" i="11"/>
  <c r="T33" i="11"/>
  <c r="V33" i="11"/>
  <c r="X33" i="11"/>
  <c r="Z33" i="11"/>
  <c r="N34" i="11"/>
  <c r="P34" i="11"/>
  <c r="R34" i="11"/>
  <c r="T34" i="11"/>
  <c r="V34" i="11"/>
  <c r="X34" i="11"/>
  <c r="Z34" i="11"/>
  <c r="N35" i="11"/>
  <c r="P35" i="11"/>
  <c r="R35" i="11"/>
  <c r="T35" i="11"/>
  <c r="V35" i="11"/>
  <c r="X35" i="11"/>
  <c r="Z35" i="11"/>
  <c r="N36" i="11"/>
  <c r="P36" i="11"/>
  <c r="R36" i="11"/>
  <c r="T36" i="11"/>
  <c r="V36" i="11"/>
  <c r="X36" i="11"/>
  <c r="Z36" i="11"/>
  <c r="N37" i="11"/>
  <c r="P37" i="11"/>
  <c r="R37" i="11"/>
  <c r="T37" i="11"/>
  <c r="V37" i="11"/>
  <c r="X37" i="11"/>
  <c r="Z37" i="11"/>
  <c r="D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3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3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4" i="6"/>
  <c r="D5" i="6"/>
  <c r="D6" i="6"/>
  <c r="D7" i="6"/>
  <c r="D8" i="6"/>
  <c r="D9" i="6"/>
  <c r="D10" i="6"/>
  <c r="D3" i="6"/>
  <c r="D12" i="6"/>
  <c r="D23" i="6" s="1"/>
  <c r="D32" i="6" s="1"/>
  <c r="D13" i="6"/>
  <c r="D24" i="6" s="1"/>
  <c r="D33" i="6" s="1"/>
  <c r="D14" i="6"/>
  <c r="D25" i="6" s="1"/>
  <c r="D34" i="6" s="1"/>
  <c r="D15" i="6"/>
  <c r="D26" i="6" s="1"/>
  <c r="D35" i="6" s="1"/>
  <c r="D16" i="6"/>
  <c r="D27" i="6" s="1"/>
  <c r="D36" i="6" s="1"/>
  <c r="D17" i="6"/>
  <c r="D28" i="6" s="1"/>
  <c r="D37" i="6" s="1"/>
  <c r="D18" i="6"/>
  <c r="D29" i="6" s="1"/>
  <c r="D19" i="6"/>
  <c r="D30" i="6" s="1"/>
  <c r="D39" i="6" s="1"/>
  <c r="A183" i="4"/>
  <c r="B183" i="4"/>
  <c r="J183" i="4"/>
  <c r="A184" i="4"/>
  <c r="B184" i="4"/>
  <c r="J184" i="4"/>
  <c r="A185" i="4"/>
  <c r="B185" i="4"/>
  <c r="J185" i="4"/>
  <c r="A186" i="4"/>
  <c r="B186" i="4"/>
  <c r="J186" i="4"/>
  <c r="A187" i="4"/>
  <c r="B187" i="4"/>
  <c r="J187" i="4"/>
  <c r="A188" i="4"/>
  <c r="B188" i="4"/>
  <c r="J188" i="4"/>
  <c r="A189" i="4"/>
  <c r="B189" i="4"/>
  <c r="J189" i="4"/>
  <c r="A190" i="4"/>
  <c r="B190" i="4"/>
  <c r="J190" i="4"/>
  <c r="A191" i="4"/>
  <c r="B191" i="4"/>
  <c r="J191" i="4"/>
  <c r="A192" i="4"/>
  <c r="B192" i="4"/>
  <c r="J192" i="4"/>
  <c r="A193" i="4"/>
  <c r="B193" i="4"/>
  <c r="J193" i="4"/>
  <c r="A194" i="4"/>
  <c r="B194" i="4"/>
  <c r="J194" i="4"/>
  <c r="A169" i="4"/>
  <c r="B169" i="4"/>
  <c r="J169" i="4"/>
  <c r="A170" i="4"/>
  <c r="B170" i="4"/>
  <c r="J170" i="4"/>
  <c r="A171" i="4"/>
  <c r="B171" i="4"/>
  <c r="J171" i="4"/>
  <c r="A172" i="4"/>
  <c r="B172" i="4"/>
  <c r="J172" i="4"/>
  <c r="A173" i="4"/>
  <c r="B173" i="4"/>
  <c r="J173" i="4"/>
  <c r="A174" i="4"/>
  <c r="B174" i="4"/>
  <c r="J174" i="4"/>
  <c r="A175" i="4"/>
  <c r="B175" i="4"/>
  <c r="J175" i="4"/>
  <c r="A176" i="4"/>
  <c r="B176" i="4"/>
  <c r="J176" i="4"/>
  <c r="A177" i="4"/>
  <c r="B177" i="4"/>
  <c r="J177" i="4"/>
  <c r="A178" i="4"/>
  <c r="B178" i="4"/>
  <c r="J178" i="4"/>
  <c r="A179" i="4"/>
  <c r="B179" i="4"/>
  <c r="J179" i="4"/>
  <c r="A180" i="4"/>
  <c r="B180" i="4"/>
  <c r="J180" i="4"/>
  <c r="A181" i="4"/>
  <c r="B181" i="4"/>
  <c r="J181" i="4"/>
  <c r="A182" i="4"/>
  <c r="B182" i="4"/>
  <c r="J182" i="4"/>
  <c r="J151" i="4"/>
  <c r="J149" i="4"/>
  <c r="J150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B150" i="4"/>
  <c r="A150" i="4"/>
  <c r="G146" i="4"/>
  <c r="B148" i="4"/>
  <c r="B149" i="4"/>
  <c r="A149" i="4"/>
  <c r="A148" i="4"/>
  <c r="A147" i="4"/>
  <c r="D138" i="4"/>
  <c r="E134" i="4"/>
  <c r="E131" i="4"/>
  <c r="E129" i="4"/>
  <c r="E127" i="4"/>
  <c r="F122" i="4"/>
  <c r="F123" i="4"/>
  <c r="F121" i="4"/>
  <c r="F120" i="4"/>
  <c r="F117" i="4"/>
  <c r="E112" i="4"/>
  <c r="F109" i="4"/>
  <c r="A111" i="4"/>
  <c r="A110" i="4"/>
  <c r="A109" i="4"/>
  <c r="F104" i="4"/>
  <c r="F103" i="4"/>
  <c r="E100" i="4"/>
  <c r="H97" i="4"/>
  <c r="C95" i="4"/>
  <c r="E94" i="4"/>
  <c r="G93" i="4"/>
  <c r="F92" i="4"/>
  <c r="F91" i="4"/>
  <c r="I87" i="4"/>
  <c r="I81" i="4"/>
  <c r="H80" i="4"/>
  <c r="G79" i="4"/>
  <c r="I67" i="4"/>
  <c r="I66" i="4"/>
  <c r="H57" i="4"/>
  <c r="I54" i="4"/>
  <c r="H51" i="4"/>
  <c r="B48" i="4"/>
  <c r="H42" i="4"/>
  <c r="H41" i="4"/>
  <c r="H44" i="4"/>
  <c r="G39" i="4"/>
  <c r="F36" i="4"/>
  <c r="H35" i="4"/>
  <c r="H31" i="4"/>
  <c r="F28" i="4"/>
  <c r="F27" i="4"/>
  <c r="H26" i="4"/>
  <c r="I24" i="4"/>
  <c r="G23" i="4"/>
  <c r="F16" i="4"/>
  <c r="G14" i="4"/>
  <c r="E13" i="4"/>
  <c r="F8" i="4"/>
  <c r="F11" i="4"/>
  <c r="B86" i="4"/>
  <c r="A86" i="4"/>
  <c r="A85" i="4"/>
  <c r="A84" i="4"/>
  <c r="G205" i="5"/>
  <c r="J205" i="5"/>
  <c r="G206" i="5"/>
  <c r="J206" i="5"/>
  <c r="G207" i="5"/>
  <c r="J207" i="5"/>
  <c r="G208" i="5"/>
  <c r="J208" i="5"/>
  <c r="G209" i="5"/>
  <c r="J209" i="5"/>
  <c r="G210" i="5"/>
  <c r="J210" i="5"/>
  <c r="G211" i="5"/>
  <c r="J211" i="5"/>
  <c r="G212" i="5"/>
  <c r="J212" i="5"/>
  <c r="G213" i="5"/>
  <c r="J213" i="5"/>
  <c r="G214" i="5"/>
  <c r="J214" i="5"/>
  <c r="G215" i="5"/>
  <c r="J215" i="5"/>
  <c r="G216" i="5"/>
  <c r="J216" i="5"/>
  <c r="G217" i="5"/>
  <c r="J217" i="5"/>
  <c r="G218" i="5"/>
  <c r="J218" i="5"/>
  <c r="G219" i="5"/>
  <c r="J219" i="5"/>
  <c r="G220" i="5"/>
  <c r="J220" i="5"/>
  <c r="G221" i="5"/>
  <c r="J221" i="5"/>
  <c r="G222" i="5"/>
  <c r="J222" i="5"/>
  <c r="G223" i="5"/>
  <c r="J223" i="5"/>
  <c r="G224" i="5"/>
  <c r="J224" i="5"/>
  <c r="J3" i="5"/>
  <c r="J4" i="5"/>
  <c r="J5" i="5"/>
  <c r="J7" i="5"/>
  <c r="J8" i="5"/>
  <c r="J9" i="5"/>
  <c r="J10" i="5"/>
  <c r="J11" i="5"/>
  <c r="J12" i="5"/>
  <c r="J13" i="5"/>
  <c r="J14" i="5"/>
  <c r="J16" i="5"/>
  <c r="J17" i="5"/>
  <c r="J18" i="5"/>
  <c r="J19" i="5"/>
  <c r="J21" i="5"/>
  <c r="J22" i="5"/>
  <c r="J23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1" i="5"/>
  <c r="J42" i="5"/>
  <c r="J43" i="5"/>
  <c r="J44" i="5"/>
  <c r="J45" i="5"/>
  <c r="J46" i="5"/>
  <c r="J47" i="5"/>
  <c r="J48" i="5"/>
  <c r="J49" i="5"/>
  <c r="J50" i="5"/>
  <c r="J51" i="5"/>
  <c r="J52" i="5"/>
  <c r="J60" i="5"/>
  <c r="J61" i="5"/>
  <c r="J63" i="5"/>
  <c r="J64" i="5"/>
  <c r="J65" i="5"/>
  <c r="J66" i="5"/>
  <c r="J67" i="5"/>
  <c r="J72" i="5"/>
  <c r="J73" i="5"/>
  <c r="J75" i="5"/>
  <c r="J76" i="5"/>
  <c r="J79" i="5"/>
  <c r="J80" i="5"/>
  <c r="J81" i="5"/>
  <c r="J82" i="5"/>
  <c r="J83" i="5"/>
  <c r="J84" i="5"/>
  <c r="J85" i="5"/>
  <c r="J86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3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2" i="5"/>
  <c r="X4" i="7"/>
  <c r="X5" i="7"/>
  <c r="X6" i="7"/>
  <c r="X7" i="7"/>
  <c r="X26" i="7" s="1"/>
  <c r="X8" i="7"/>
  <c r="X27" i="7" s="1"/>
  <c r="X9" i="7"/>
  <c r="X10" i="7"/>
  <c r="X11" i="7"/>
  <c r="X12" i="7"/>
  <c r="X13" i="7"/>
  <c r="X14" i="7"/>
  <c r="X33" i="7" s="1"/>
  <c r="X15" i="7"/>
  <c r="X34" i="7" s="1"/>
  <c r="X16" i="7"/>
  <c r="X35" i="7" s="1"/>
  <c r="X17" i="7"/>
  <c r="X36" i="7" s="1"/>
  <c r="X18" i="7"/>
  <c r="Z4" i="7"/>
  <c r="Z5" i="7"/>
  <c r="Z6" i="7"/>
  <c r="Z25" i="7" s="1"/>
  <c r="Z7" i="7"/>
  <c r="Z8" i="7"/>
  <c r="Z9" i="7"/>
  <c r="Z28" i="7" s="1"/>
  <c r="Z10" i="7"/>
  <c r="Z29" i="7" s="1"/>
  <c r="Z11" i="7"/>
  <c r="Z30" i="7" s="1"/>
  <c r="Z12" i="7"/>
  <c r="Z31" i="7" s="1"/>
  <c r="Z13" i="7"/>
  <c r="Z32" i="7" s="1"/>
  <c r="Z14" i="7"/>
  <c r="Z15" i="7"/>
  <c r="Z16" i="7"/>
  <c r="Z17" i="7"/>
  <c r="Z18" i="7"/>
  <c r="Z3" i="7"/>
  <c r="X3" i="7"/>
  <c r="V4" i="7"/>
  <c r="V5" i="7"/>
  <c r="V6" i="7"/>
  <c r="V25" i="7" s="1"/>
  <c r="V7" i="7"/>
  <c r="V8" i="7"/>
  <c r="V9" i="7"/>
  <c r="V28" i="7" s="1"/>
  <c r="V10" i="7"/>
  <c r="V29" i="7" s="1"/>
  <c r="V11" i="7"/>
  <c r="V12" i="7"/>
  <c r="V13" i="7"/>
  <c r="V14" i="7"/>
  <c r="V15" i="7"/>
  <c r="V34" i="7" s="1"/>
  <c r="V16" i="7"/>
  <c r="V35" i="7" s="1"/>
  <c r="V17" i="7"/>
  <c r="V36" i="7" s="1"/>
  <c r="V18" i="7"/>
  <c r="V3" i="7"/>
  <c r="V22" i="7" s="1"/>
  <c r="T4" i="7"/>
  <c r="T5" i="7"/>
  <c r="T6" i="7"/>
  <c r="T7" i="7"/>
  <c r="T8" i="7"/>
  <c r="T9" i="7"/>
  <c r="T28" i="7" s="1"/>
  <c r="T10" i="7"/>
  <c r="T29" i="7" s="1"/>
  <c r="T11" i="7"/>
  <c r="T30" i="7" s="1"/>
  <c r="T12" i="7"/>
  <c r="T31" i="7" s="1"/>
  <c r="T13" i="7"/>
  <c r="T32" i="7" s="1"/>
  <c r="T14" i="7"/>
  <c r="T33" i="7" s="1"/>
  <c r="T15" i="7"/>
  <c r="T16" i="7"/>
  <c r="T35" i="7" s="1"/>
  <c r="T17" i="7"/>
  <c r="T18" i="7"/>
  <c r="T3" i="7"/>
  <c r="R4" i="7"/>
  <c r="R5" i="7"/>
  <c r="R6" i="7"/>
  <c r="R7" i="7"/>
  <c r="R8" i="7"/>
  <c r="R9" i="7"/>
  <c r="R10" i="7"/>
  <c r="R11" i="7"/>
  <c r="R30" i="7" s="1"/>
  <c r="R12" i="7"/>
  <c r="R31" i="7" s="1"/>
  <c r="R13" i="7"/>
  <c r="R32" i="7" s="1"/>
  <c r="R14" i="7"/>
  <c r="R33" i="7" s="1"/>
  <c r="R15" i="7"/>
  <c r="R34" i="7" s="1"/>
  <c r="R16" i="7"/>
  <c r="R35" i="7" s="1"/>
  <c r="R17" i="7"/>
  <c r="R36" i="7" s="1"/>
  <c r="R18" i="7"/>
  <c r="R3" i="7"/>
  <c r="P4" i="7"/>
  <c r="P5" i="7"/>
  <c r="P6" i="7"/>
  <c r="P25" i="7" s="1"/>
  <c r="P7" i="7"/>
  <c r="P8" i="7"/>
  <c r="P9" i="7"/>
  <c r="P10" i="7"/>
  <c r="P29" i="7" s="1"/>
  <c r="P11" i="7"/>
  <c r="P12" i="7"/>
  <c r="P13" i="7"/>
  <c r="P14" i="7"/>
  <c r="P15" i="7"/>
  <c r="P34" i="7" s="1"/>
  <c r="P16" i="7"/>
  <c r="P35" i="7" s="1"/>
  <c r="P17" i="7"/>
  <c r="P36" i="7" s="1"/>
  <c r="P18" i="7"/>
  <c r="P3" i="7"/>
  <c r="N4" i="7"/>
  <c r="N5" i="7"/>
  <c r="N6" i="7"/>
  <c r="N7" i="7"/>
  <c r="N8" i="7"/>
  <c r="N27" i="7" s="1"/>
  <c r="N9" i="7"/>
  <c r="N10" i="7"/>
  <c r="N29" i="7" s="1"/>
  <c r="N11" i="7"/>
  <c r="N12" i="7"/>
  <c r="N13" i="7"/>
  <c r="N14" i="7"/>
  <c r="N15" i="7"/>
  <c r="N34" i="7" s="1"/>
  <c r="N16" i="7"/>
  <c r="N35" i="7" s="1"/>
  <c r="N17" i="7"/>
  <c r="N36" i="7" s="1"/>
  <c r="N18" i="7"/>
  <c r="N3" i="7"/>
  <c r="L4" i="7"/>
  <c r="L5" i="7"/>
  <c r="L24" i="7" s="1"/>
  <c r="L6" i="7"/>
  <c r="L25" i="7" s="1"/>
  <c r="L7" i="7"/>
  <c r="L26" i="7" s="1"/>
  <c r="L8" i="7"/>
  <c r="L9" i="7"/>
  <c r="L10" i="7"/>
  <c r="L11" i="7"/>
  <c r="L12" i="7"/>
  <c r="L13" i="7"/>
  <c r="L32" i="7" s="1"/>
  <c r="L14" i="7"/>
  <c r="L33" i="7" s="1"/>
  <c r="L15" i="7"/>
  <c r="L34" i="7" s="1"/>
  <c r="L16" i="7"/>
  <c r="L35" i="7" s="1"/>
  <c r="L17" i="7"/>
  <c r="L36" i="7" s="1"/>
  <c r="L18" i="7"/>
  <c r="L37" i="7" s="1"/>
  <c r="L3" i="7"/>
  <c r="J4" i="7"/>
  <c r="J5" i="7"/>
  <c r="J6" i="7"/>
  <c r="J7" i="7"/>
  <c r="J8" i="7"/>
  <c r="J9" i="7"/>
  <c r="J28" i="7" s="1"/>
  <c r="J10" i="7"/>
  <c r="J29" i="7" s="1"/>
  <c r="J11" i="7"/>
  <c r="J30" i="7" s="1"/>
  <c r="J12" i="7"/>
  <c r="J31" i="7" s="1"/>
  <c r="J13" i="7"/>
  <c r="J32" i="7" s="1"/>
  <c r="J14" i="7"/>
  <c r="J33" i="7" s="1"/>
  <c r="J15" i="7"/>
  <c r="J34" i="7" s="1"/>
  <c r="J16" i="7"/>
  <c r="J35" i="7" s="1"/>
  <c r="J17" i="7"/>
  <c r="J36" i="7" s="1"/>
  <c r="J18" i="7"/>
  <c r="J3" i="7"/>
  <c r="H4" i="7"/>
  <c r="H23" i="7" s="1"/>
  <c r="H5" i="7"/>
  <c r="H24" i="7" s="1"/>
  <c r="H6" i="7"/>
  <c r="H25" i="7" s="1"/>
  <c r="H7" i="7"/>
  <c r="H26" i="7" s="1"/>
  <c r="H8" i="7"/>
  <c r="H27" i="7" s="1"/>
  <c r="H9" i="7"/>
  <c r="H28" i="7" s="1"/>
  <c r="H10" i="7"/>
  <c r="H29" i="7" s="1"/>
  <c r="H11" i="7"/>
  <c r="H30" i="7" s="1"/>
  <c r="H12" i="7"/>
  <c r="H31" i="7" s="1"/>
  <c r="H13" i="7"/>
  <c r="H32" i="7" s="1"/>
  <c r="H14" i="7"/>
  <c r="H33" i="7" s="1"/>
  <c r="H15" i="7"/>
  <c r="H34" i="7" s="1"/>
  <c r="H16" i="7"/>
  <c r="H35" i="7" s="1"/>
  <c r="H17" i="7"/>
  <c r="H36" i="7" s="1"/>
  <c r="H18" i="7"/>
  <c r="H37" i="7" s="1"/>
  <c r="H3" i="7"/>
  <c r="H22" i="7" s="1"/>
  <c r="R37" i="7"/>
  <c r="R29" i="7"/>
  <c r="R28" i="7"/>
  <c r="R27" i="7"/>
  <c r="R26" i="7"/>
  <c r="R25" i="7"/>
  <c r="R24" i="7"/>
  <c r="R23" i="7"/>
  <c r="R22" i="7"/>
  <c r="T37" i="7"/>
  <c r="T36" i="7"/>
  <c r="T34" i="7"/>
  <c r="T27" i="7"/>
  <c r="T26" i="7"/>
  <c r="T25" i="7"/>
  <c r="T24" i="7"/>
  <c r="T23" i="7"/>
  <c r="T22" i="7"/>
  <c r="V37" i="7"/>
  <c r="V33" i="7"/>
  <c r="V32" i="7"/>
  <c r="V31" i="7"/>
  <c r="V30" i="7"/>
  <c r="V27" i="7"/>
  <c r="V26" i="7"/>
  <c r="V24" i="7"/>
  <c r="V23" i="7"/>
  <c r="X37" i="7"/>
  <c r="X32" i="7"/>
  <c r="X31" i="7"/>
  <c r="X30" i="7"/>
  <c r="X29" i="7"/>
  <c r="X28" i="7"/>
  <c r="X25" i="7"/>
  <c r="X24" i="7"/>
  <c r="X23" i="7"/>
  <c r="X22" i="7"/>
  <c r="Z37" i="7"/>
  <c r="Z36" i="7"/>
  <c r="Z35" i="7"/>
  <c r="Z34" i="7"/>
  <c r="Z33" i="7"/>
  <c r="Z27" i="7"/>
  <c r="Z26" i="7"/>
  <c r="Z24" i="7"/>
  <c r="Z23" i="7"/>
  <c r="Z22" i="7"/>
  <c r="P37" i="7"/>
  <c r="P33" i="7"/>
  <c r="P32" i="7"/>
  <c r="P31" i="7"/>
  <c r="P30" i="7"/>
  <c r="P28" i="7"/>
  <c r="P27" i="7"/>
  <c r="P26" i="7"/>
  <c r="P24" i="7"/>
  <c r="P23" i="7"/>
  <c r="P22" i="7"/>
  <c r="N37" i="7"/>
  <c r="N33" i="7"/>
  <c r="N32" i="7"/>
  <c r="N31" i="7"/>
  <c r="N30" i="7"/>
  <c r="N28" i="7"/>
  <c r="N26" i="7"/>
  <c r="N25" i="7"/>
  <c r="N24" i="7"/>
  <c r="N23" i="7"/>
  <c r="N22" i="7"/>
  <c r="L31" i="7"/>
  <c r="L30" i="7"/>
  <c r="L29" i="7"/>
  <c r="L28" i="7"/>
  <c r="L27" i="7"/>
  <c r="L23" i="7"/>
  <c r="L22" i="7"/>
  <c r="J37" i="7"/>
  <c r="J27" i="7"/>
  <c r="J26" i="7"/>
  <c r="J25" i="7"/>
  <c r="J24" i="7"/>
  <c r="J23" i="7"/>
  <c r="J22" i="7"/>
  <c r="F4" i="7"/>
  <c r="F23" i="7" s="1"/>
  <c r="F5" i="7"/>
  <c r="F24" i="7" s="1"/>
  <c r="F6" i="7"/>
  <c r="F25" i="7" s="1"/>
  <c r="F7" i="7"/>
  <c r="F26" i="7" s="1"/>
  <c r="F8" i="7"/>
  <c r="F27" i="7" s="1"/>
  <c r="F9" i="7"/>
  <c r="F28" i="7" s="1"/>
  <c r="F10" i="7"/>
  <c r="F29" i="7" s="1"/>
  <c r="F11" i="7"/>
  <c r="F30" i="7" s="1"/>
  <c r="F12" i="7"/>
  <c r="F31" i="7" s="1"/>
  <c r="F13" i="7"/>
  <c r="F32" i="7" s="1"/>
  <c r="F14" i="7"/>
  <c r="F33" i="7" s="1"/>
  <c r="F15" i="7"/>
  <c r="F34" i="7" s="1"/>
  <c r="F16" i="7"/>
  <c r="F35" i="7" s="1"/>
  <c r="F17" i="7"/>
  <c r="F36" i="7" s="1"/>
  <c r="F18" i="7"/>
  <c r="F37" i="7" s="1"/>
  <c r="F3" i="7"/>
  <c r="F22" i="7" s="1"/>
  <c r="Z4" i="6"/>
  <c r="Z5" i="6"/>
  <c r="Z6" i="6"/>
  <c r="Z7" i="6"/>
  <c r="Z8" i="6"/>
  <c r="Z9" i="6"/>
  <c r="Z18" i="6" s="1"/>
  <c r="Z29" i="6" s="1"/>
  <c r="Z38" i="6" s="1"/>
  <c r="Z10" i="6"/>
  <c r="Z19" i="6" s="1"/>
  <c r="Z30" i="6" s="1"/>
  <c r="Z39" i="6" s="1"/>
  <c r="Z3" i="6"/>
  <c r="Z12" i="6" s="1"/>
  <c r="Z23" i="6" s="1"/>
  <c r="Z32" i="6" s="1"/>
  <c r="X4" i="6"/>
  <c r="X5" i="6"/>
  <c r="X6" i="6"/>
  <c r="X7" i="6"/>
  <c r="X8" i="6"/>
  <c r="X9" i="6"/>
  <c r="X10" i="6"/>
  <c r="X19" i="6" s="1"/>
  <c r="X30" i="6" s="1"/>
  <c r="X39" i="6" s="1"/>
  <c r="X3" i="6"/>
  <c r="X12" i="6" s="1"/>
  <c r="X23" i="6" s="1"/>
  <c r="X32" i="6" s="1"/>
  <c r="V4" i="6"/>
  <c r="V5" i="6"/>
  <c r="V6" i="6"/>
  <c r="V7" i="6"/>
  <c r="V8" i="6"/>
  <c r="V9" i="6"/>
  <c r="V10" i="6"/>
  <c r="V3" i="6"/>
  <c r="T4" i="6"/>
  <c r="T5" i="6"/>
  <c r="T6" i="6"/>
  <c r="T7" i="6"/>
  <c r="T8" i="6"/>
  <c r="T9" i="6"/>
  <c r="T18" i="6" s="1"/>
  <c r="T29" i="6" s="1"/>
  <c r="T38" i="6" s="1"/>
  <c r="T10" i="6"/>
  <c r="T19" i="6" s="1"/>
  <c r="T30" i="6" s="1"/>
  <c r="T39" i="6" s="1"/>
  <c r="T3" i="6"/>
  <c r="R4" i="6"/>
  <c r="R5" i="6"/>
  <c r="R6" i="6"/>
  <c r="R7" i="6"/>
  <c r="R8" i="6"/>
  <c r="R9" i="6"/>
  <c r="R18" i="6" s="1"/>
  <c r="R29" i="6" s="1"/>
  <c r="R38" i="6" s="1"/>
  <c r="R10" i="6"/>
  <c r="R19" i="6" s="1"/>
  <c r="R30" i="6" s="1"/>
  <c r="R39" i="6" s="1"/>
  <c r="R3" i="6"/>
  <c r="R12" i="6"/>
  <c r="R23" i="6" s="1"/>
  <c r="P4" i="6"/>
  <c r="P5" i="6"/>
  <c r="P6" i="6"/>
  <c r="P15" i="6" s="1"/>
  <c r="P26" i="6" s="1"/>
  <c r="P35" i="6" s="1"/>
  <c r="P7" i="6"/>
  <c r="P16" i="6" s="1"/>
  <c r="P27" i="6" s="1"/>
  <c r="P36" i="6" s="1"/>
  <c r="P8" i="6"/>
  <c r="P9" i="6"/>
  <c r="P18" i="6" s="1"/>
  <c r="P29" i="6" s="1"/>
  <c r="P38" i="6" s="1"/>
  <c r="P10" i="6"/>
  <c r="P3" i="6"/>
  <c r="N4" i="6"/>
  <c r="N5" i="6"/>
  <c r="N6" i="6"/>
  <c r="N7" i="6"/>
  <c r="N8" i="6"/>
  <c r="N17" i="6" s="1"/>
  <c r="N28" i="6" s="1"/>
  <c r="N37" i="6" s="1"/>
  <c r="N9" i="6"/>
  <c r="N10" i="6"/>
  <c r="N3" i="6"/>
  <c r="N12" i="6" s="1"/>
  <c r="N23" i="6" s="1"/>
  <c r="L4" i="6"/>
  <c r="L5" i="6"/>
  <c r="L6" i="6"/>
  <c r="L7" i="6"/>
  <c r="L8" i="6"/>
  <c r="L9" i="6"/>
  <c r="L10" i="6"/>
  <c r="L19" i="6" s="1"/>
  <c r="L30" i="6" s="1"/>
  <c r="L39" i="6" s="1"/>
  <c r="L3" i="6"/>
  <c r="J4" i="6"/>
  <c r="J5" i="6"/>
  <c r="J14" i="6" s="1"/>
  <c r="J25" i="6" s="1"/>
  <c r="J34" i="6" s="1"/>
  <c r="J6" i="6"/>
  <c r="J7" i="6"/>
  <c r="J8" i="6"/>
  <c r="J9" i="6"/>
  <c r="J10" i="6"/>
  <c r="J3" i="6"/>
  <c r="Z17" i="6"/>
  <c r="Z28" i="6" s="1"/>
  <c r="Z37" i="6" s="1"/>
  <c r="Z16" i="6"/>
  <c r="Z27" i="6" s="1"/>
  <c r="Z36" i="6" s="1"/>
  <c r="Z15" i="6"/>
  <c r="Z26" i="6" s="1"/>
  <c r="Z35" i="6" s="1"/>
  <c r="Z14" i="6"/>
  <c r="Z25" i="6" s="1"/>
  <c r="Z34" i="6" s="1"/>
  <c r="Z13" i="6"/>
  <c r="Z24" i="6" s="1"/>
  <c r="Z33" i="6" s="1"/>
  <c r="X18" i="6"/>
  <c r="X29" i="6" s="1"/>
  <c r="X38" i="6" s="1"/>
  <c r="X17" i="6"/>
  <c r="X28" i="6" s="1"/>
  <c r="X37" i="6" s="1"/>
  <c r="X16" i="6"/>
  <c r="X27" i="6" s="1"/>
  <c r="X36" i="6" s="1"/>
  <c r="X15" i="6"/>
  <c r="X26" i="6" s="1"/>
  <c r="X35" i="6" s="1"/>
  <c r="X14" i="6"/>
  <c r="X25" i="6" s="1"/>
  <c r="X34" i="6" s="1"/>
  <c r="X13" i="6"/>
  <c r="X24" i="6" s="1"/>
  <c r="X33" i="6" s="1"/>
  <c r="V19" i="6"/>
  <c r="V30" i="6" s="1"/>
  <c r="V39" i="6" s="1"/>
  <c r="V18" i="6"/>
  <c r="V29" i="6" s="1"/>
  <c r="V38" i="6" s="1"/>
  <c r="V17" i="6"/>
  <c r="V28" i="6" s="1"/>
  <c r="V37" i="6" s="1"/>
  <c r="V16" i="6"/>
  <c r="V27" i="6" s="1"/>
  <c r="V36" i="6" s="1"/>
  <c r="V15" i="6"/>
  <c r="V26" i="6" s="1"/>
  <c r="V35" i="6" s="1"/>
  <c r="V14" i="6"/>
  <c r="V25" i="6" s="1"/>
  <c r="V13" i="6"/>
  <c r="V24" i="6" s="1"/>
  <c r="V33" i="6" s="1"/>
  <c r="V12" i="6"/>
  <c r="V23" i="6" s="1"/>
  <c r="T17" i="6"/>
  <c r="T28" i="6" s="1"/>
  <c r="T37" i="6" s="1"/>
  <c r="T16" i="6"/>
  <c r="T27" i="6" s="1"/>
  <c r="T36" i="6" s="1"/>
  <c r="T15" i="6"/>
  <c r="T26" i="6" s="1"/>
  <c r="T35" i="6" s="1"/>
  <c r="T14" i="6"/>
  <c r="T25" i="6" s="1"/>
  <c r="T34" i="6" s="1"/>
  <c r="T13" i="6"/>
  <c r="T24" i="6" s="1"/>
  <c r="T33" i="6" s="1"/>
  <c r="T12" i="6"/>
  <c r="T23" i="6" s="1"/>
  <c r="R17" i="6"/>
  <c r="R28" i="6" s="1"/>
  <c r="R37" i="6" s="1"/>
  <c r="R16" i="6"/>
  <c r="R27" i="6" s="1"/>
  <c r="R36" i="6" s="1"/>
  <c r="R15" i="6"/>
  <c r="R26" i="6" s="1"/>
  <c r="R14" i="6"/>
  <c r="R25" i="6" s="1"/>
  <c r="R13" i="6"/>
  <c r="R24" i="6" s="1"/>
  <c r="P19" i="6"/>
  <c r="P30" i="6" s="1"/>
  <c r="P39" i="6" s="1"/>
  <c r="P17" i="6"/>
  <c r="P28" i="6" s="1"/>
  <c r="P37" i="6" s="1"/>
  <c r="P14" i="6"/>
  <c r="P25" i="6" s="1"/>
  <c r="P13" i="6"/>
  <c r="P24" i="6" s="1"/>
  <c r="P33" i="6" s="1"/>
  <c r="P12" i="6"/>
  <c r="P23" i="6" s="1"/>
  <c r="N19" i="6"/>
  <c r="N30" i="6" s="1"/>
  <c r="N39" i="6" s="1"/>
  <c r="N18" i="6"/>
  <c r="N29" i="6" s="1"/>
  <c r="N38" i="6" s="1"/>
  <c r="N16" i="6"/>
  <c r="N27" i="6" s="1"/>
  <c r="N36" i="6" s="1"/>
  <c r="N15" i="6"/>
  <c r="N26" i="6" s="1"/>
  <c r="N35" i="6" s="1"/>
  <c r="N14" i="6"/>
  <c r="N25" i="6" s="1"/>
  <c r="N34" i="6" s="1"/>
  <c r="N13" i="6"/>
  <c r="N24" i="6" s="1"/>
  <c r="N33" i="6" s="1"/>
  <c r="L18" i="6"/>
  <c r="L29" i="6" s="1"/>
  <c r="L17" i="6"/>
  <c r="L28" i="6" s="1"/>
  <c r="L16" i="6"/>
  <c r="L27" i="6" s="1"/>
  <c r="L15" i="6"/>
  <c r="L26" i="6" s="1"/>
  <c r="L35" i="6" s="1"/>
  <c r="L14" i="6"/>
  <c r="L25" i="6" s="1"/>
  <c r="L13" i="6"/>
  <c r="L24" i="6" s="1"/>
  <c r="L33" i="6" s="1"/>
  <c r="L12" i="6"/>
  <c r="L23" i="6" s="1"/>
  <c r="L32" i="6" s="1"/>
  <c r="J19" i="6"/>
  <c r="J30" i="6" s="1"/>
  <c r="J39" i="6" s="1"/>
  <c r="J18" i="6"/>
  <c r="J29" i="6" s="1"/>
  <c r="J17" i="6"/>
  <c r="J28" i="6" s="1"/>
  <c r="J37" i="6" s="1"/>
  <c r="J15" i="6"/>
  <c r="J26" i="6" s="1"/>
  <c r="J35" i="6" s="1"/>
  <c r="J13" i="6"/>
  <c r="J24" i="6" s="1"/>
  <c r="J12" i="6"/>
  <c r="J23" i="6" s="1"/>
  <c r="H4" i="6"/>
  <c r="H5" i="6"/>
  <c r="H6" i="6"/>
  <c r="H7" i="6"/>
  <c r="H16" i="6" s="1"/>
  <c r="H27" i="6" s="1"/>
  <c r="H8" i="6"/>
  <c r="H17" i="6" s="1"/>
  <c r="H28" i="6" s="1"/>
  <c r="H9" i="6"/>
  <c r="H10" i="6"/>
  <c r="H19" i="6" s="1"/>
  <c r="H30" i="6" s="1"/>
  <c r="H39" i="6" s="1"/>
  <c r="H3" i="6"/>
  <c r="H12" i="6" s="1"/>
  <c r="H23" i="6" s="1"/>
  <c r="H32" i="6" s="1"/>
  <c r="F4" i="6"/>
  <c r="F5" i="6"/>
  <c r="F14" i="6" s="1"/>
  <c r="F25" i="6" s="1"/>
  <c r="F34" i="6" s="1"/>
  <c r="F6" i="6"/>
  <c r="F15" i="6" s="1"/>
  <c r="F26" i="6" s="1"/>
  <c r="F7" i="6"/>
  <c r="F16" i="6" s="1"/>
  <c r="F27" i="6" s="1"/>
  <c r="F36" i="6" s="1"/>
  <c r="F8" i="6"/>
  <c r="F9" i="6"/>
  <c r="F18" i="6" s="1"/>
  <c r="F29" i="6" s="1"/>
  <c r="F38" i="6" s="1"/>
  <c r="F10" i="6"/>
  <c r="F19" i="6" s="1"/>
  <c r="F30" i="6" s="1"/>
  <c r="F39" i="6" s="1"/>
  <c r="F3" i="6"/>
  <c r="X3" i="3"/>
  <c r="V3" i="3"/>
  <c r="T53" i="3"/>
  <c r="T3" i="3"/>
  <c r="T12" i="3" s="1"/>
  <c r="T21" i="3" s="1"/>
  <c r="R3" i="3"/>
  <c r="R12" i="3" s="1"/>
  <c r="R21" i="3" s="1"/>
  <c r="P51" i="3"/>
  <c r="P3" i="3"/>
  <c r="P12" i="3" s="1"/>
  <c r="P21" i="3" s="1"/>
  <c r="N3" i="3"/>
  <c r="L51" i="3"/>
  <c r="L3" i="3"/>
  <c r="J52" i="3"/>
  <c r="J15" i="5"/>
  <c r="J3" i="3"/>
  <c r="X32" i="3"/>
  <c r="V35" i="3"/>
  <c r="V34" i="3"/>
  <c r="V33" i="3"/>
  <c r="V32" i="3"/>
  <c r="V53" i="3"/>
  <c r="V52" i="3"/>
  <c r="V51" i="3"/>
  <c r="T32" i="3"/>
  <c r="T52" i="3"/>
  <c r="T51" i="3"/>
  <c r="T50" i="3"/>
  <c r="R32" i="3"/>
  <c r="R53" i="3"/>
  <c r="R52" i="3"/>
  <c r="R51" i="3"/>
  <c r="R50" i="3"/>
  <c r="P53" i="3"/>
  <c r="P52" i="3"/>
  <c r="N53" i="3"/>
  <c r="N52" i="3"/>
  <c r="N51" i="3"/>
  <c r="L53" i="3"/>
  <c r="J6" i="5"/>
  <c r="J32" i="3"/>
  <c r="J2" i="5" s="1"/>
  <c r="J53" i="3"/>
  <c r="J51" i="3"/>
  <c r="H3" i="3"/>
  <c r="H12" i="3" s="1"/>
  <c r="H21" i="3" s="1"/>
  <c r="F52" i="3"/>
  <c r="F53" i="3"/>
  <c r="F3" i="3"/>
  <c r="F12" i="3" s="1"/>
  <c r="F21" i="3" s="1"/>
  <c r="D4" i="3"/>
  <c r="D5" i="3"/>
  <c r="D6" i="3"/>
  <c r="D15" i="3" s="1"/>
  <c r="D24" i="3" s="1"/>
  <c r="D3" i="3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2" i="4"/>
  <c r="B1" i="4"/>
  <c r="A1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2" i="4"/>
  <c r="F311" i="5" l="1"/>
  <c r="O311" i="5" s="1"/>
  <c r="F312" i="5"/>
  <c r="O312" i="5" s="1"/>
  <c r="F313" i="5"/>
  <c r="O313" i="5" s="1"/>
  <c r="F314" i="5"/>
  <c r="O314" i="5" s="1"/>
  <c r="F315" i="5"/>
  <c r="O315" i="5" s="1"/>
  <c r="F316" i="5"/>
  <c r="O316" i="5" s="1"/>
  <c r="F317" i="5"/>
  <c r="O317" i="5" s="1"/>
  <c r="F318" i="5"/>
  <c r="O318" i="5" s="1"/>
  <c r="F319" i="5"/>
  <c r="O319" i="5" s="1"/>
  <c r="F320" i="5"/>
  <c r="O320" i="5" s="1"/>
  <c r="F321" i="5"/>
  <c r="O321" i="5" s="1"/>
  <c r="F322" i="5"/>
  <c r="O322" i="5" s="1"/>
  <c r="F258" i="5"/>
  <c r="F256" i="5"/>
  <c r="F257" i="5"/>
  <c r="F300" i="5"/>
  <c r="O300" i="5" s="1"/>
  <c r="F301" i="5"/>
  <c r="O301" i="5" s="1"/>
  <c r="F302" i="5"/>
  <c r="O302" i="5" s="1"/>
  <c r="F303" i="5"/>
  <c r="O303" i="5" s="1"/>
  <c r="F304" i="5"/>
  <c r="O304" i="5" s="1"/>
  <c r="F305" i="5"/>
  <c r="O305" i="5" s="1"/>
  <c r="F306" i="5"/>
  <c r="O306" i="5" s="1"/>
  <c r="F307" i="5"/>
  <c r="O307" i="5" s="1"/>
  <c r="F308" i="5"/>
  <c r="O308" i="5" s="1"/>
  <c r="F309" i="5"/>
  <c r="O309" i="5" s="1"/>
  <c r="F310" i="5"/>
  <c r="O310" i="5" s="1"/>
  <c r="F283" i="5"/>
  <c r="O283" i="5" s="1"/>
  <c r="F284" i="5"/>
  <c r="O284" i="5" s="1"/>
  <c r="F285" i="5"/>
  <c r="O285" i="5" s="1"/>
  <c r="F286" i="5"/>
  <c r="O286" i="5" s="1"/>
  <c r="F287" i="5"/>
  <c r="O287" i="5" s="1"/>
  <c r="F288" i="5"/>
  <c r="O288" i="5" s="1"/>
  <c r="F289" i="5"/>
  <c r="O289" i="5" s="1"/>
  <c r="F290" i="5"/>
  <c r="O290" i="5" s="1"/>
  <c r="F291" i="5"/>
  <c r="O291" i="5" s="1"/>
  <c r="F292" i="5"/>
  <c r="O292" i="5" s="1"/>
  <c r="F293" i="5"/>
  <c r="O293" i="5" s="1"/>
  <c r="F294" i="5"/>
  <c r="O294" i="5" s="1"/>
  <c r="F295" i="5"/>
  <c r="O295" i="5" s="1"/>
  <c r="F296" i="5"/>
  <c r="O296" i="5" s="1"/>
  <c r="F297" i="5"/>
  <c r="O297" i="5" s="1"/>
  <c r="F298" i="5"/>
  <c r="O298" i="5" s="1"/>
  <c r="F299" i="5"/>
  <c r="O299" i="5" s="1"/>
  <c r="F240" i="5"/>
  <c r="O240" i="5" s="1"/>
  <c r="F241" i="5"/>
  <c r="O241" i="5" s="1"/>
  <c r="F242" i="5"/>
  <c r="O242" i="5" s="1"/>
  <c r="F243" i="5"/>
  <c r="O243" i="5" s="1"/>
  <c r="F244" i="5"/>
  <c r="O244" i="5" s="1"/>
  <c r="F245" i="5"/>
  <c r="O245" i="5" s="1"/>
  <c r="F246" i="5"/>
  <c r="O246" i="5" s="1"/>
  <c r="F247" i="5"/>
  <c r="O247" i="5" s="1"/>
  <c r="F248" i="5"/>
  <c r="O248" i="5" s="1"/>
  <c r="F249" i="5"/>
  <c r="O249" i="5" s="1"/>
  <c r="F250" i="5"/>
  <c r="O250" i="5" s="1"/>
  <c r="F251" i="5"/>
  <c r="O251" i="5" s="1"/>
  <c r="F252" i="5"/>
  <c r="O252" i="5" s="1"/>
  <c r="F253" i="5"/>
  <c r="O253" i="5" s="1"/>
  <c r="F254" i="5"/>
  <c r="O254" i="5" s="1"/>
  <c r="F255" i="5"/>
  <c r="O255" i="5" s="1"/>
  <c r="O256" i="5"/>
  <c r="O257" i="5"/>
  <c r="O258" i="5"/>
  <c r="F259" i="5"/>
  <c r="O259" i="5" s="1"/>
  <c r="F260" i="5"/>
  <c r="O260" i="5" s="1"/>
  <c r="F261" i="5"/>
  <c r="O261" i="5" s="1"/>
  <c r="F262" i="5"/>
  <c r="O262" i="5" s="1"/>
  <c r="F263" i="5"/>
  <c r="O263" i="5" s="1"/>
  <c r="F264" i="5"/>
  <c r="O264" i="5" s="1"/>
  <c r="F265" i="5"/>
  <c r="O265" i="5" s="1"/>
  <c r="F266" i="5"/>
  <c r="O266" i="5" s="1"/>
  <c r="F267" i="5"/>
  <c r="O267" i="5" s="1"/>
  <c r="F268" i="5"/>
  <c r="O268" i="5" s="1"/>
  <c r="F269" i="5"/>
  <c r="O269" i="5" s="1"/>
  <c r="F270" i="5"/>
  <c r="O270" i="5" s="1"/>
  <c r="F271" i="5"/>
  <c r="O271" i="5" s="1"/>
  <c r="F272" i="5"/>
  <c r="O272" i="5" s="1"/>
  <c r="F273" i="5"/>
  <c r="O273" i="5" s="1"/>
  <c r="F274" i="5"/>
  <c r="O274" i="5" s="1"/>
  <c r="F275" i="5"/>
  <c r="O275" i="5" s="1"/>
  <c r="F276" i="5"/>
  <c r="O276" i="5" s="1"/>
  <c r="F277" i="5"/>
  <c r="O277" i="5" s="1"/>
  <c r="F278" i="5"/>
  <c r="O278" i="5" s="1"/>
  <c r="F279" i="5"/>
  <c r="O279" i="5" s="1"/>
  <c r="F280" i="5"/>
  <c r="O280" i="5" s="1"/>
  <c r="F281" i="5"/>
  <c r="O281" i="5" s="1"/>
  <c r="F282" i="5"/>
  <c r="O282" i="5" s="1"/>
  <c r="F225" i="5"/>
  <c r="O225" i="5" s="1"/>
  <c r="F226" i="5"/>
  <c r="O226" i="5" s="1"/>
  <c r="F227" i="5"/>
  <c r="O227" i="5" s="1"/>
  <c r="F228" i="5"/>
  <c r="O228" i="5" s="1"/>
  <c r="F229" i="5"/>
  <c r="O229" i="5" s="1"/>
  <c r="F230" i="5"/>
  <c r="O230" i="5" s="1"/>
  <c r="F231" i="5"/>
  <c r="O231" i="5" s="1"/>
  <c r="F232" i="5"/>
  <c r="O232" i="5" s="1"/>
  <c r="F233" i="5"/>
  <c r="O233" i="5" s="1"/>
  <c r="F234" i="5"/>
  <c r="O234" i="5" s="1"/>
  <c r="F235" i="5"/>
  <c r="O235" i="5" s="1"/>
  <c r="F236" i="5"/>
  <c r="O236" i="5" s="1"/>
  <c r="F237" i="5"/>
  <c r="O237" i="5" s="1"/>
  <c r="F238" i="5"/>
  <c r="O238" i="5" s="1"/>
  <c r="F239" i="5"/>
  <c r="O239" i="5" s="1"/>
  <c r="F156" i="5"/>
  <c r="D19" i="3"/>
  <c r="D28" i="3" s="1"/>
  <c r="D39" i="3"/>
  <c r="D48" i="3" s="1"/>
  <c r="D57" i="3" s="1"/>
  <c r="F19" i="3"/>
  <c r="F28" i="3" s="1"/>
  <c r="F39" i="3"/>
  <c r="H19" i="3"/>
  <c r="H28" i="3" s="1"/>
  <c r="H39" i="3"/>
  <c r="J19" i="3"/>
  <c r="J28" i="3" s="1"/>
  <c r="J39" i="3"/>
  <c r="L19" i="3"/>
  <c r="L28" i="3" s="1"/>
  <c r="L39" i="3"/>
  <c r="L48" i="3" s="1"/>
  <c r="L57" i="3" s="1"/>
  <c r="N19" i="3"/>
  <c r="N28" i="3" s="1"/>
  <c r="N39" i="3"/>
  <c r="N48" i="3" s="1"/>
  <c r="N57" i="3" s="1"/>
  <c r="P19" i="3"/>
  <c r="P28" i="3" s="1"/>
  <c r="P39" i="3"/>
  <c r="P48" i="3" s="1"/>
  <c r="P57" i="3" s="1"/>
  <c r="R19" i="3"/>
  <c r="R28" i="3" s="1"/>
  <c r="R39" i="3"/>
  <c r="R48" i="3" s="1"/>
  <c r="R57" i="3" s="1"/>
  <c r="T19" i="3"/>
  <c r="T28" i="3" s="1"/>
  <c r="T39" i="3"/>
  <c r="T48" i="3" s="1"/>
  <c r="T57" i="3" s="1"/>
  <c r="X22" i="3"/>
  <c r="X51" i="3" s="1"/>
  <c r="X42" i="3"/>
  <c r="X23" i="3"/>
  <c r="X52" i="3" s="1"/>
  <c r="X43" i="3"/>
  <c r="X24" i="3"/>
  <c r="X53" i="3" s="1"/>
  <c r="X44" i="3"/>
  <c r="J12" i="3"/>
  <c r="L32" i="3"/>
  <c r="L12" i="3"/>
  <c r="L21" i="3" s="1"/>
  <c r="N32" i="3"/>
  <c r="N12" i="3"/>
  <c r="V12" i="3"/>
  <c r="X12" i="3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121" i="5"/>
  <c r="D38" i="6"/>
  <c r="J53" i="5"/>
  <c r="D32" i="3"/>
  <c r="D12" i="3"/>
  <c r="J87" i="5"/>
  <c r="D53" i="3"/>
  <c r="D44" i="3"/>
  <c r="J55" i="5"/>
  <c r="D14" i="3"/>
  <c r="J56" i="5"/>
  <c r="J54" i="5"/>
  <c r="D13" i="3"/>
  <c r="J57" i="5"/>
  <c r="F51" i="3"/>
  <c r="J74" i="5"/>
  <c r="H32" i="3"/>
  <c r="J68" i="5" s="1"/>
  <c r="H50" i="3"/>
  <c r="J71" i="5"/>
  <c r="H53" i="3"/>
  <c r="J70" i="5"/>
  <c r="H52" i="3"/>
  <c r="J69" i="5"/>
  <c r="H51" i="3"/>
  <c r="L52" i="3"/>
  <c r="J77" i="5"/>
  <c r="L3" i="5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2" i="5"/>
  <c r="F12" i="6"/>
  <c r="F23" i="6" s="1"/>
  <c r="F32" i="6" s="1"/>
  <c r="F17" i="6"/>
  <c r="F28" i="6" s="1"/>
  <c r="F37" i="6" s="1"/>
  <c r="F35" i="6"/>
  <c r="F13" i="6"/>
  <c r="F24" i="6" s="1"/>
  <c r="F33" i="6" s="1"/>
  <c r="H37" i="6"/>
  <c r="H36" i="6"/>
  <c r="H14" i="6"/>
  <c r="H25" i="6" s="1"/>
  <c r="H34" i="6" s="1"/>
  <c r="J32" i="6"/>
  <c r="J33" i="6"/>
  <c r="J38" i="6"/>
  <c r="L34" i="6"/>
  <c r="L36" i="6"/>
  <c r="L37" i="6"/>
  <c r="L38" i="6"/>
  <c r="P32" i="6"/>
  <c r="P34" i="6"/>
  <c r="R33" i="6"/>
  <c r="R34" i="6"/>
  <c r="R35" i="6"/>
  <c r="T32" i="6"/>
  <c r="V32" i="6"/>
  <c r="V34" i="6"/>
  <c r="J16" i="6"/>
  <c r="J27" i="6" s="1"/>
  <c r="J36" i="6" s="1"/>
  <c r="N32" i="6"/>
  <c r="R32" i="6"/>
  <c r="F205" i="5"/>
  <c r="O205" i="5" s="1"/>
  <c r="F206" i="5"/>
  <c r="O206" i="5" s="1"/>
  <c r="F207" i="5"/>
  <c r="O207" i="5" s="1"/>
  <c r="F208" i="5"/>
  <c r="O208" i="5" s="1"/>
  <c r="F209" i="5"/>
  <c r="O209" i="5" s="1"/>
  <c r="F210" i="5"/>
  <c r="O210" i="5" s="1"/>
  <c r="F211" i="5"/>
  <c r="O211" i="5" s="1"/>
  <c r="F212" i="5"/>
  <c r="O212" i="5" s="1"/>
  <c r="F213" i="5"/>
  <c r="O213" i="5" s="1"/>
  <c r="F214" i="5"/>
  <c r="O214" i="5" s="1"/>
  <c r="F215" i="5"/>
  <c r="O215" i="5" s="1"/>
  <c r="F216" i="5"/>
  <c r="O216" i="5" s="1"/>
  <c r="F217" i="5"/>
  <c r="O217" i="5" s="1"/>
  <c r="F218" i="5"/>
  <c r="O218" i="5" s="1"/>
  <c r="F219" i="5"/>
  <c r="O219" i="5" s="1"/>
  <c r="F220" i="5"/>
  <c r="O220" i="5" s="1"/>
  <c r="F221" i="5"/>
  <c r="O221" i="5" s="1"/>
  <c r="F222" i="5"/>
  <c r="O222" i="5" s="1"/>
  <c r="F223" i="5"/>
  <c r="O223" i="5" s="1"/>
  <c r="F224" i="5"/>
  <c r="O224" i="5" s="1"/>
  <c r="F181" i="5"/>
  <c r="O181" i="5" s="1"/>
  <c r="F150" i="5"/>
  <c r="O150" i="5" s="1"/>
  <c r="F147" i="5"/>
  <c r="O147" i="5" s="1"/>
  <c r="F187" i="5"/>
  <c r="O187" i="5" s="1"/>
  <c r="F96" i="5"/>
  <c r="F114" i="5"/>
  <c r="O114" i="5" s="1"/>
  <c r="F124" i="5"/>
  <c r="O124" i="5" s="1"/>
  <c r="F201" i="5"/>
  <c r="O201" i="5" s="1"/>
  <c r="F183" i="5"/>
  <c r="O183" i="5" s="1"/>
  <c r="F178" i="5"/>
  <c r="O178" i="5" s="1"/>
  <c r="F165" i="5"/>
  <c r="O165" i="5" s="1"/>
  <c r="F152" i="5"/>
  <c r="O152" i="5" s="1"/>
  <c r="F134" i="5"/>
  <c r="O134" i="5" s="1"/>
  <c r="F129" i="5"/>
  <c r="O129" i="5" s="1"/>
  <c r="F116" i="5"/>
  <c r="O116" i="5" s="1"/>
  <c r="F103" i="5"/>
  <c r="O103" i="5" s="1"/>
  <c r="F168" i="5"/>
  <c r="O168" i="5" s="1"/>
  <c r="F163" i="5"/>
  <c r="O163" i="5" s="1"/>
  <c r="F132" i="5"/>
  <c r="O132" i="5" s="1"/>
  <c r="F186" i="5"/>
  <c r="O186" i="5" s="1"/>
  <c r="F188" i="5"/>
  <c r="O188" i="5" s="1"/>
  <c r="F175" i="5"/>
  <c r="O175" i="5" s="1"/>
  <c r="F170" i="5"/>
  <c r="O170" i="5" s="1"/>
  <c r="F139" i="5"/>
  <c r="O139" i="5" s="1"/>
  <c r="F126" i="5"/>
  <c r="O126" i="5" s="1"/>
  <c r="F121" i="5"/>
  <c r="O121" i="5" s="1"/>
  <c r="F204" i="5"/>
  <c r="O204" i="5" s="1"/>
  <c r="F199" i="5"/>
  <c r="O199" i="5" s="1"/>
  <c r="F101" i="5"/>
  <c r="O101" i="5" s="1"/>
  <c r="F98" i="5"/>
  <c r="O98" i="5" s="1"/>
  <c r="F193" i="5"/>
  <c r="O193" i="5" s="1"/>
  <c r="F180" i="5"/>
  <c r="O180" i="5" s="1"/>
  <c r="F162" i="5"/>
  <c r="O162" i="5" s="1"/>
  <c r="F157" i="5"/>
  <c r="O157" i="5" s="1"/>
  <c r="F144" i="5"/>
  <c r="O144" i="5" s="1"/>
  <c r="F131" i="5"/>
  <c r="O131" i="5" s="1"/>
  <c r="F113" i="5"/>
  <c r="O113" i="5" s="1"/>
  <c r="F108" i="5"/>
  <c r="O108" i="5" s="1"/>
  <c r="F173" i="5"/>
  <c r="O173" i="5" s="1"/>
  <c r="F155" i="5"/>
  <c r="O155" i="5" s="1"/>
  <c r="F160" i="5"/>
  <c r="O160" i="5" s="1"/>
  <c r="F203" i="5"/>
  <c r="O203" i="5" s="1"/>
  <c r="F198" i="5"/>
  <c r="O198" i="5" s="1"/>
  <c r="F167" i="5"/>
  <c r="O167" i="5" s="1"/>
  <c r="F154" i="5"/>
  <c r="O154" i="5" s="1"/>
  <c r="F149" i="5"/>
  <c r="O149" i="5" s="1"/>
  <c r="F118" i="5"/>
  <c r="O118" i="5" s="1"/>
  <c r="F105" i="5"/>
  <c r="O105" i="5" s="1"/>
  <c r="F100" i="5"/>
  <c r="O100" i="5" s="1"/>
  <c r="F196" i="5"/>
  <c r="O196" i="5" s="1"/>
  <c r="F190" i="5"/>
  <c r="O190" i="5" s="1"/>
  <c r="F185" i="5"/>
  <c r="O185" i="5" s="1"/>
  <c r="F172" i="5"/>
  <c r="O172" i="5" s="1"/>
  <c r="F159" i="5"/>
  <c r="O159" i="5" s="1"/>
  <c r="F141" i="5"/>
  <c r="O141" i="5" s="1"/>
  <c r="F136" i="5"/>
  <c r="O136" i="5" s="1"/>
  <c r="F123" i="5"/>
  <c r="O123" i="5" s="1"/>
  <c r="F110" i="5"/>
  <c r="O110" i="5" s="1"/>
  <c r="F106" i="5"/>
  <c r="O106" i="5" s="1"/>
  <c r="F195" i="5"/>
  <c r="O195" i="5" s="1"/>
  <c r="F182" i="5"/>
  <c r="O182" i="5" s="1"/>
  <c r="F177" i="5"/>
  <c r="O177" i="5" s="1"/>
  <c r="F146" i="5"/>
  <c r="O146" i="5" s="1"/>
  <c r="F133" i="5"/>
  <c r="O133" i="5" s="1"/>
  <c r="F128" i="5"/>
  <c r="O128" i="5" s="1"/>
  <c r="F97" i="5"/>
  <c r="O97" i="5" s="1"/>
  <c r="F142" i="5"/>
  <c r="O142" i="5" s="1"/>
  <c r="F169" i="5"/>
  <c r="O169" i="5" s="1"/>
  <c r="F164" i="5"/>
  <c r="O164" i="5" s="1"/>
  <c r="F151" i="5"/>
  <c r="O151" i="5" s="1"/>
  <c r="F138" i="5"/>
  <c r="O138" i="5" s="1"/>
  <c r="F120" i="5"/>
  <c r="O120" i="5" s="1"/>
  <c r="F115" i="5"/>
  <c r="O115" i="5" s="1"/>
  <c r="F102" i="5"/>
  <c r="O102" i="5" s="1"/>
  <c r="F119" i="5"/>
  <c r="O119" i="5" s="1"/>
  <c r="F111" i="5"/>
  <c r="O111" i="5" s="1"/>
  <c r="F174" i="5"/>
  <c r="O174" i="5" s="1"/>
  <c r="F161" i="5"/>
  <c r="O161" i="5" s="1"/>
  <c r="O156" i="5"/>
  <c r="F125" i="5"/>
  <c r="O125" i="5" s="1"/>
  <c r="F112" i="5"/>
  <c r="O112" i="5" s="1"/>
  <c r="F107" i="5"/>
  <c r="O107" i="5" s="1"/>
  <c r="F137" i="5"/>
  <c r="O137" i="5" s="1"/>
  <c r="F200" i="5"/>
  <c r="O200" i="5" s="1"/>
  <c r="F197" i="5"/>
  <c r="O197" i="5" s="1"/>
  <c r="F192" i="5"/>
  <c r="O192" i="5" s="1"/>
  <c r="F179" i="5"/>
  <c r="O179" i="5" s="1"/>
  <c r="F166" i="5"/>
  <c r="O166" i="5" s="1"/>
  <c r="F148" i="5"/>
  <c r="O148" i="5" s="1"/>
  <c r="F143" i="5"/>
  <c r="O143" i="5" s="1"/>
  <c r="F130" i="5"/>
  <c r="O130" i="5" s="1"/>
  <c r="F117" i="5"/>
  <c r="O117" i="5" s="1"/>
  <c r="F99" i="5"/>
  <c r="O99" i="5" s="1"/>
  <c r="O96" i="5"/>
  <c r="F191" i="5"/>
  <c r="O191" i="5" s="1"/>
  <c r="F202" i="5"/>
  <c r="O202" i="5" s="1"/>
  <c r="F189" i="5"/>
  <c r="O189" i="5" s="1"/>
  <c r="F184" i="5"/>
  <c r="O184" i="5" s="1"/>
  <c r="F153" i="5"/>
  <c r="O153" i="5" s="1"/>
  <c r="F140" i="5"/>
  <c r="O140" i="5" s="1"/>
  <c r="F135" i="5"/>
  <c r="O135" i="5" s="1"/>
  <c r="F104" i="5"/>
  <c r="O104" i="5" s="1"/>
  <c r="F194" i="5"/>
  <c r="O194" i="5" s="1"/>
  <c r="F176" i="5"/>
  <c r="O176" i="5" s="1"/>
  <c r="F171" i="5"/>
  <c r="O171" i="5" s="1"/>
  <c r="F158" i="5"/>
  <c r="O158" i="5" s="1"/>
  <c r="F145" i="5"/>
  <c r="O145" i="5" s="1"/>
  <c r="F127" i="5"/>
  <c r="O127" i="5" s="1"/>
  <c r="F122" i="5"/>
  <c r="O122" i="5" s="1"/>
  <c r="F109" i="5"/>
  <c r="O109" i="5" s="1"/>
  <c r="F91" i="5"/>
  <c r="O91" i="5" s="1"/>
  <c r="F83" i="5"/>
  <c r="O83" i="5" s="1"/>
  <c r="F94" i="5"/>
  <c r="O94" i="5" s="1"/>
  <c r="F77" i="5"/>
  <c r="F7" i="5"/>
  <c r="F76" i="5"/>
  <c r="F62" i="5"/>
  <c r="F48" i="5"/>
  <c r="F34" i="5"/>
  <c r="F20" i="5"/>
  <c r="F6" i="5"/>
  <c r="F93" i="5"/>
  <c r="O93" i="5" s="1"/>
  <c r="F75" i="5"/>
  <c r="F61" i="5"/>
  <c r="F47" i="5"/>
  <c r="F33" i="5"/>
  <c r="F19" i="5"/>
  <c r="F90" i="5"/>
  <c r="O90" i="5" s="1"/>
  <c r="F53" i="5"/>
  <c r="F66" i="5"/>
  <c r="F74" i="5"/>
  <c r="F60" i="5"/>
  <c r="F46" i="5"/>
  <c r="F32" i="5"/>
  <c r="F18" i="5"/>
  <c r="F87" i="5"/>
  <c r="O87" i="5" s="1"/>
  <c r="F80" i="5"/>
  <c r="F24" i="5"/>
  <c r="F51" i="5"/>
  <c r="F9" i="5"/>
  <c r="F22" i="5"/>
  <c r="F35" i="5"/>
  <c r="F17" i="5"/>
  <c r="F3" i="5"/>
  <c r="F84" i="5"/>
  <c r="O84" i="5" s="1"/>
  <c r="F25" i="5"/>
  <c r="F38" i="5"/>
  <c r="F64" i="5"/>
  <c r="F72" i="5"/>
  <c r="F58" i="5"/>
  <c r="F44" i="5"/>
  <c r="F30" i="5"/>
  <c r="F16" i="5"/>
  <c r="F45" i="5"/>
  <c r="F95" i="5"/>
  <c r="O95" i="5" s="1"/>
  <c r="F39" i="5"/>
  <c r="F37" i="5"/>
  <c r="F49" i="5"/>
  <c r="F31" i="5"/>
  <c r="F15" i="5"/>
  <c r="F92" i="5"/>
  <c r="O92" i="5" s="1"/>
  <c r="F81" i="5"/>
  <c r="F67" i="5"/>
  <c r="F11" i="5"/>
  <c r="F65" i="5"/>
  <c r="F23" i="5"/>
  <c r="F73" i="5"/>
  <c r="F71" i="5"/>
  <c r="F43" i="5"/>
  <c r="F13" i="5"/>
  <c r="F70" i="5"/>
  <c r="F56" i="5"/>
  <c r="F42" i="5"/>
  <c r="F28" i="5"/>
  <c r="F14" i="5"/>
  <c r="F5" i="5"/>
  <c r="F89" i="5"/>
  <c r="O89" i="5" s="1"/>
  <c r="F79" i="5"/>
  <c r="F78" i="5"/>
  <c r="F50" i="5"/>
  <c r="F8" i="5"/>
  <c r="F85" i="5"/>
  <c r="O85" i="5" s="1"/>
  <c r="F63" i="5"/>
  <c r="F21" i="5"/>
  <c r="F82" i="5"/>
  <c r="O82" i="5" s="1"/>
  <c r="F59" i="5"/>
  <c r="F57" i="5"/>
  <c r="F29" i="5"/>
  <c r="F69" i="5"/>
  <c r="F55" i="5"/>
  <c r="F41" i="5"/>
  <c r="F27" i="5"/>
  <c r="F4" i="5"/>
  <c r="F86" i="5"/>
  <c r="O86" i="5" s="1"/>
  <c r="F52" i="5"/>
  <c r="F10" i="5"/>
  <c r="F2" i="5"/>
  <c r="F88" i="5"/>
  <c r="O88" i="5" s="1"/>
  <c r="F36" i="5"/>
  <c r="F68" i="5"/>
  <c r="F54" i="5"/>
  <c r="F40" i="5"/>
  <c r="F26" i="5"/>
  <c r="F12" i="5"/>
  <c r="J58" i="5"/>
  <c r="J59" i="5"/>
  <c r="H13" i="6"/>
  <c r="F50" i="3"/>
  <c r="H15" i="6"/>
  <c r="H26" i="6" s="1"/>
  <c r="H35" i="6" s="1"/>
  <c r="H18" i="6"/>
  <c r="H29" i="6" s="1"/>
  <c r="H38" i="6" s="1"/>
  <c r="F32" i="3"/>
  <c r="J24" i="5" s="1"/>
  <c r="P50" i="3"/>
  <c r="P32" i="3"/>
  <c r="L50" i="3"/>
  <c r="J48" i="3" l="1"/>
  <c r="J57" i="3" s="1"/>
  <c r="J78" i="5"/>
  <c r="H48" i="3"/>
  <c r="H57" i="3" s="1"/>
  <c r="J20" i="5"/>
  <c r="F48" i="3"/>
  <c r="F57" i="3" s="1"/>
  <c r="J62" i="5"/>
  <c r="D42" i="3"/>
  <c r="D22" i="3"/>
  <c r="D51" i="3" s="1"/>
  <c r="D43" i="3"/>
  <c r="D23" i="3"/>
  <c r="D52" i="3" s="1"/>
  <c r="D41" i="3"/>
  <c r="D21" i="3"/>
  <c r="D50" i="3" s="1"/>
  <c r="X21" i="3"/>
  <c r="X50" i="3" s="1"/>
  <c r="V21" i="3"/>
  <c r="V50" i="3" s="1"/>
  <c r="N21" i="3"/>
  <c r="N50" i="3" s="1"/>
  <c r="J21" i="3"/>
  <c r="J50" i="3" s="1"/>
  <c r="F41" i="3"/>
  <c r="H24" i="6"/>
  <c r="O23" i="5" l="1"/>
  <c r="O34" i="5"/>
  <c r="O28" i="5"/>
  <c r="O38" i="5"/>
  <c r="O5" i="5"/>
  <c r="O36" i="5"/>
  <c r="O63" i="5"/>
  <c r="H33" i="6"/>
  <c r="O48" i="5" s="1"/>
  <c r="O47" i="5"/>
  <c r="O71" i="5"/>
  <c r="O46" i="5"/>
  <c r="O31" i="5"/>
  <c r="O75" i="5"/>
  <c r="O9" i="5"/>
  <c r="O18" i="5"/>
  <c r="O60" i="5"/>
  <c r="O76" i="5"/>
  <c r="O61" i="5"/>
  <c r="O4" i="5"/>
  <c r="O21" i="5"/>
  <c r="O12" i="5"/>
  <c r="O45" i="5"/>
  <c r="O37" i="5"/>
  <c r="O13" i="5"/>
  <c r="O29" i="5"/>
  <c r="O24" i="5"/>
  <c r="O16" i="5"/>
  <c r="O10" i="5"/>
  <c r="O6" i="5"/>
  <c r="O53" i="5"/>
  <c r="O17" i="5"/>
  <c r="O42" i="5"/>
  <c r="O22" i="5"/>
  <c r="O69" i="5"/>
  <c r="O72" i="5"/>
  <c r="O52" i="5"/>
  <c r="O56" i="5"/>
  <c r="O32" i="5" l="1"/>
  <c r="O79" i="5"/>
  <c r="O43" i="5"/>
  <c r="O74" i="5"/>
  <c r="O68" i="5"/>
  <c r="O55" i="5"/>
  <c r="O51" i="5"/>
  <c r="O70" i="5"/>
  <c r="O81" i="5"/>
  <c r="O50" i="5"/>
  <c r="O19" i="5"/>
  <c r="O40" i="5"/>
  <c r="O3" i="5"/>
  <c r="O20" i="5"/>
  <c r="O67" i="5"/>
  <c r="O35" i="5"/>
  <c r="O64" i="5"/>
  <c r="O44" i="5"/>
  <c r="O14" i="5"/>
  <c r="O54" i="5"/>
  <c r="O73" i="5"/>
  <c r="O33" i="5"/>
  <c r="O25" i="5"/>
  <c r="O7" i="5"/>
  <c r="O8" i="5"/>
  <c r="O2" i="5"/>
  <c r="O39" i="5"/>
  <c r="O41" i="5"/>
  <c r="O15" i="5"/>
  <c r="O30" i="5"/>
  <c r="O58" i="5"/>
  <c r="O66" i="5"/>
  <c r="O26" i="5"/>
  <c r="O49" i="5"/>
  <c r="O80" i="5"/>
  <c r="O78" i="5"/>
  <c r="O11" i="5"/>
  <c r="O62" i="5"/>
  <c r="O27" i="5"/>
  <c r="O59" i="5"/>
  <c r="O77" i="5"/>
  <c r="O65" i="5"/>
  <c r="O57" i="5"/>
  <c r="A3" i="10" l="1" a="1"/>
  <c r="W3" i="10" a="1"/>
  <c r="W3" i="10" s="1"/>
  <c r="DC3" i="10" a="1"/>
  <c r="DC3" i="10" s="1"/>
  <c r="DG3" i="10" a="1"/>
  <c r="DG3" i="10" s="1"/>
  <c r="CY3" i="10" a="1"/>
  <c r="CY3" i="10" s="1"/>
  <c r="CI3" i="10" a="1"/>
  <c r="CI3" i="10" s="1"/>
  <c r="CQ3" i="10" a="1"/>
  <c r="CQ3" i="10" s="1"/>
  <c r="CA3" i="10" a="1"/>
  <c r="CA3" i="10" s="1"/>
  <c r="BK3" i="10" a="1"/>
  <c r="BK3" i="10" s="1"/>
  <c r="AM3" i="10" a="1"/>
  <c r="AM3" i="10" s="1"/>
  <c r="AI3" i="10" a="1"/>
  <c r="AU3" i="10" l="1" a="1"/>
  <c r="AU3" i="10" s="1"/>
  <c r="AQ3" i="10" a="1"/>
  <c r="AQ3" i="10" s="1"/>
  <c r="BC3" i="10" a="1"/>
  <c r="BC3" i="10" s="1"/>
  <c r="BO3" i="10" a="1"/>
  <c r="BO3" i="10" s="1"/>
  <c r="BG3" i="10" a="1"/>
  <c r="BG3" i="10" s="1"/>
  <c r="CU3" i="10" a="1"/>
  <c r="CU3" i="10" s="1"/>
  <c r="BS3" i="10" a="1"/>
  <c r="BS3" i="10" s="1"/>
  <c r="BW3" i="10" a="1"/>
  <c r="BW3" i="10" s="1"/>
  <c r="CM3" i="10" a="1"/>
  <c r="CM3" i="10" s="1"/>
  <c r="CE3" i="10" a="1"/>
  <c r="CE3" i="10" s="1"/>
  <c r="A3" i="10"/>
  <c r="CF25" i="10"/>
  <c r="CF26" i="10"/>
  <c r="CF27" i="10"/>
  <c r="CF28" i="10"/>
  <c r="CF29" i="10"/>
  <c r="CF30" i="10"/>
  <c r="CF31" i="10"/>
  <c r="CF32" i="10"/>
  <c r="CF33" i="10"/>
  <c r="CF34" i="10"/>
  <c r="CF35" i="10"/>
  <c r="CF36" i="10"/>
  <c r="CF37" i="10"/>
  <c r="CF38" i="10"/>
  <c r="CF39" i="10"/>
  <c r="CF40" i="10"/>
  <c r="CF41" i="10"/>
  <c r="CF42" i="10"/>
  <c r="CF43" i="10"/>
  <c r="CF44" i="10"/>
  <c r="CF45" i="10"/>
  <c r="CF46" i="10"/>
  <c r="CF47" i="10"/>
  <c r="CF48" i="10"/>
  <c r="CF49" i="10"/>
  <c r="CF50" i="10"/>
  <c r="CF51" i="10"/>
  <c r="CF52" i="10"/>
  <c r="CF53" i="10"/>
  <c r="CF54" i="10"/>
  <c r="CF55" i="10"/>
  <c r="CF56" i="10"/>
  <c r="CF57" i="10"/>
  <c r="CF58" i="10"/>
  <c r="CF59" i="10"/>
  <c r="CF60" i="10"/>
  <c r="CF61" i="10"/>
  <c r="CF62" i="10"/>
  <c r="CF4" i="10"/>
  <c r="CF5" i="10"/>
  <c r="CF6" i="10"/>
  <c r="CF7" i="10"/>
  <c r="CF8" i="10"/>
  <c r="CF9" i="10"/>
  <c r="CF10" i="10"/>
  <c r="CF11" i="10"/>
  <c r="CF12" i="10"/>
  <c r="CF13" i="10"/>
  <c r="CF14" i="10"/>
  <c r="CF15" i="10"/>
  <c r="CF16" i="10"/>
  <c r="CF17" i="10"/>
  <c r="CF18" i="10"/>
  <c r="CF19" i="10"/>
  <c r="CF20" i="10"/>
  <c r="CF21" i="10"/>
  <c r="CF22" i="10"/>
  <c r="CF23" i="10"/>
  <c r="CF24" i="10"/>
  <c r="BP74" i="10"/>
  <c r="BP75" i="10"/>
  <c r="BP76" i="10"/>
  <c r="BP77" i="10"/>
  <c r="BP65" i="10"/>
  <c r="BP66" i="10"/>
  <c r="BP67" i="10"/>
  <c r="BP68" i="10"/>
  <c r="BP69" i="10"/>
  <c r="BP70" i="10"/>
  <c r="BP71" i="10"/>
  <c r="BP72" i="10"/>
  <c r="BP73" i="10"/>
  <c r="S3" i="10" a="1"/>
  <c r="S3" i="10" s="1"/>
  <c r="AE3" i="10" a="1"/>
  <c r="AE3" i="10" s="1"/>
  <c r="AA3" i="10" a="1"/>
  <c r="AA3" i="10" s="1"/>
  <c r="X22" i="10"/>
  <c r="T22" i="10"/>
  <c r="X21" i="10"/>
  <c r="T21" i="10"/>
  <c r="X20" i="10"/>
  <c r="T20" i="10"/>
  <c r="X19" i="10"/>
  <c r="T19" i="10"/>
  <c r="X18" i="10"/>
  <c r="T18" i="10"/>
  <c r="X17" i="10"/>
  <c r="T17" i="10"/>
  <c r="X16" i="10"/>
  <c r="T16" i="10"/>
  <c r="X15" i="10"/>
  <c r="T15" i="10"/>
  <c r="X14" i="10"/>
  <c r="T14" i="10"/>
  <c r="X13" i="10"/>
  <c r="T13" i="10"/>
  <c r="X12" i="10"/>
  <c r="T12" i="10"/>
  <c r="X11" i="10"/>
  <c r="T11" i="10"/>
  <c r="X10" i="10"/>
  <c r="T10" i="10"/>
  <c r="X9" i="10"/>
  <c r="T9" i="10"/>
  <c r="X8" i="10"/>
  <c r="T8" i="10"/>
  <c r="X7" i="10"/>
  <c r="T7" i="10"/>
  <c r="X6" i="10"/>
  <c r="T6" i="10"/>
  <c r="T5" i="10"/>
  <c r="T4" i="10"/>
  <c r="X5" i="10"/>
  <c r="X4" i="10"/>
  <c r="X3" i="10"/>
  <c r="T3" i="10"/>
  <c r="AJ26" i="10"/>
  <c r="AJ27" i="10"/>
  <c r="AJ28" i="10"/>
  <c r="AJ29" i="10"/>
  <c r="AJ30" i="10"/>
  <c r="AJ31" i="10"/>
  <c r="AJ32" i="10"/>
  <c r="AJ33" i="10"/>
  <c r="AJ34" i="10"/>
  <c r="AJ35" i="10"/>
  <c r="AJ36" i="10"/>
  <c r="AJ37" i="10"/>
  <c r="AJ38" i="10"/>
  <c r="AJ39" i="10"/>
  <c r="AJ40" i="10"/>
  <c r="AJ41" i="10"/>
  <c r="AJ42" i="10"/>
  <c r="AR28" i="10"/>
  <c r="AR29" i="10"/>
  <c r="AR30" i="10"/>
  <c r="AR31" i="10"/>
  <c r="AR32" i="10"/>
  <c r="AZ32" i="10"/>
  <c r="AZ33" i="10"/>
  <c r="AZ34" i="10"/>
  <c r="AZ35" i="10"/>
  <c r="AZ36" i="10"/>
  <c r="AZ37" i="10"/>
  <c r="AZ38" i="10"/>
  <c r="AZ39" i="10"/>
  <c r="AZ40" i="10"/>
  <c r="AZ41" i="10"/>
  <c r="AZ42" i="10"/>
  <c r="BH30" i="10"/>
  <c r="BH31" i="10"/>
  <c r="BH32" i="10"/>
  <c r="BX28" i="10"/>
  <c r="BX29" i="10"/>
  <c r="BX30" i="10"/>
  <c r="BX31" i="10"/>
  <c r="BX32" i="10"/>
  <c r="BX33" i="10"/>
  <c r="BX34" i="10"/>
  <c r="BX35" i="10"/>
  <c r="BX36" i="10"/>
  <c r="BX37" i="10"/>
  <c r="BX38" i="10"/>
  <c r="BX39" i="10"/>
  <c r="BX40" i="10"/>
  <c r="BX41" i="10"/>
  <c r="BX42" i="10"/>
  <c r="DD3" i="10"/>
  <c r="DD5" i="10"/>
  <c r="DD4" i="10"/>
  <c r="DH10" i="10"/>
  <c r="DD10" i="10"/>
  <c r="DH11" i="10"/>
  <c r="DH9" i="10"/>
  <c r="DD9" i="10"/>
  <c r="DH4" i="10"/>
  <c r="DH8" i="10"/>
  <c r="DD8" i="10"/>
  <c r="DH7" i="10"/>
  <c r="DD7" i="10"/>
  <c r="DH6" i="10"/>
  <c r="DD6" i="10"/>
  <c r="DD11" i="10"/>
  <c r="DH12" i="10"/>
  <c r="DH5" i="10"/>
  <c r="DD12" i="10"/>
  <c r="DH3" i="10"/>
  <c r="BH6" i="10"/>
  <c r="CZ10" i="10"/>
  <c r="CV17" i="10"/>
  <c r="CV10" i="10"/>
  <c r="CZ9" i="10"/>
  <c r="CV11" i="10"/>
  <c r="CV16" i="10"/>
  <c r="CV9" i="10"/>
  <c r="CZ4" i="10"/>
  <c r="CZ8" i="10"/>
  <c r="CZ11" i="10"/>
  <c r="CV15" i="10"/>
  <c r="CV8" i="10"/>
  <c r="CZ7" i="10"/>
  <c r="CV14" i="10"/>
  <c r="CV7" i="10"/>
  <c r="CZ6" i="10"/>
  <c r="CV13" i="10"/>
  <c r="CV6" i="10"/>
  <c r="CZ12" i="10"/>
  <c r="CZ5" i="10"/>
  <c r="CV12" i="10"/>
  <c r="CV5" i="10"/>
  <c r="CV3" i="10"/>
  <c r="CV4" i="10"/>
  <c r="CZ3" i="10"/>
  <c r="CB3" i="10"/>
  <c r="CF3" i="10"/>
  <c r="CR3" i="10"/>
  <c r="CN3" i="10"/>
  <c r="CN4" i="10"/>
  <c r="CJ3" i="10"/>
  <c r="CN17" i="10"/>
  <c r="CN10" i="10"/>
  <c r="CJ10" i="10"/>
  <c r="BX25" i="10"/>
  <c r="BT4" i="10"/>
  <c r="CR9" i="10"/>
  <c r="BT18" i="10"/>
  <c r="BT11" i="10"/>
  <c r="CN18" i="10"/>
  <c r="CN16" i="10"/>
  <c r="CN9" i="10"/>
  <c r="CJ9" i="10"/>
  <c r="BX24" i="10"/>
  <c r="CJ11" i="10"/>
  <c r="BX26" i="10"/>
  <c r="BX19" i="10"/>
  <c r="CB5" i="10"/>
  <c r="CR8" i="10"/>
  <c r="BT17" i="10"/>
  <c r="BT10" i="10"/>
  <c r="CR11" i="10"/>
  <c r="BT13" i="10"/>
  <c r="CN22" i="10"/>
  <c r="CN15" i="10"/>
  <c r="CN8" i="10"/>
  <c r="CJ8" i="10"/>
  <c r="BX23" i="10"/>
  <c r="CB6" i="10"/>
  <c r="BT6" i="10"/>
  <c r="CR7" i="10"/>
  <c r="CB12" i="10"/>
  <c r="BT16" i="10"/>
  <c r="BT9" i="10"/>
  <c r="BT12" i="10"/>
  <c r="CN21" i="10"/>
  <c r="CN14" i="10"/>
  <c r="CN7" i="10"/>
  <c r="CJ7" i="10"/>
  <c r="BX22" i="10"/>
  <c r="CB11" i="10"/>
  <c r="CN12" i="10"/>
  <c r="CJ12" i="10"/>
  <c r="BX20" i="10"/>
  <c r="CR6" i="10"/>
  <c r="CB10" i="10"/>
  <c r="BT22" i="10"/>
  <c r="BT15" i="10"/>
  <c r="BT8" i="10"/>
  <c r="CR4" i="10"/>
  <c r="CN20" i="10"/>
  <c r="CN13" i="10"/>
  <c r="CN6" i="10"/>
  <c r="CJ6" i="10"/>
  <c r="BX21" i="10"/>
  <c r="CB9" i="10"/>
  <c r="CN5" i="10"/>
  <c r="BX27" i="10"/>
  <c r="CB7" i="10"/>
  <c r="CJ4" i="10"/>
  <c r="CR10" i="10"/>
  <c r="CB4" i="10"/>
  <c r="BT19" i="10"/>
  <c r="BT5" i="10"/>
  <c r="CR12" i="10"/>
  <c r="CR5" i="10"/>
  <c r="CJ5" i="10"/>
  <c r="CB8" i="10"/>
  <c r="BT21" i="10"/>
  <c r="BT14" i="10"/>
  <c r="BT7" i="10"/>
  <c r="CN19" i="10"/>
  <c r="BT20" i="10"/>
  <c r="CN11" i="10"/>
  <c r="BX10" i="10"/>
  <c r="BX11" i="10"/>
  <c r="BX17" i="10"/>
  <c r="BX13" i="10"/>
  <c r="BX12" i="10"/>
  <c r="BX9" i="10"/>
  <c r="BX7" i="10"/>
  <c r="BX18" i="10"/>
  <c r="BX16" i="10"/>
  <c r="BX14" i="10"/>
  <c r="BX8" i="10"/>
  <c r="BX15" i="10"/>
  <c r="BT3" i="10"/>
  <c r="BX3" i="10"/>
  <c r="BX4" i="10"/>
  <c r="BX5" i="10"/>
  <c r="BX6" i="10"/>
  <c r="AV3" i="10"/>
  <c r="AN3" i="10"/>
  <c r="BL3" i="10"/>
  <c r="AN18" i="10"/>
  <c r="AN4" i="10"/>
  <c r="AN16" i="10"/>
  <c r="AN15" i="10"/>
  <c r="AN17" i="10"/>
  <c r="AN14" i="10"/>
  <c r="AN12" i="10"/>
  <c r="AN11" i="10"/>
  <c r="AN10" i="10"/>
  <c r="AN8" i="10"/>
  <c r="AN7" i="10"/>
  <c r="AN6" i="10"/>
  <c r="AN13" i="10"/>
  <c r="AN9" i="10"/>
  <c r="AN22" i="10"/>
  <c r="AN21" i="10"/>
  <c r="AN20" i="10"/>
  <c r="AN19" i="10"/>
  <c r="AN5" i="10"/>
  <c r="BD19" i="10"/>
  <c r="BD5" i="10"/>
  <c r="BL6" i="10"/>
  <c r="BD18" i="10"/>
  <c r="BD4" i="10"/>
  <c r="BL5" i="10"/>
  <c r="BL8" i="10"/>
  <c r="BD17" i="10"/>
  <c r="BL4" i="10"/>
  <c r="BD13" i="10"/>
  <c r="BD12" i="10"/>
  <c r="BD11" i="10"/>
  <c r="BL12" i="10"/>
  <c r="BD10" i="10"/>
  <c r="BL11" i="10"/>
  <c r="BD9" i="10"/>
  <c r="BL10" i="10"/>
  <c r="BD22" i="10"/>
  <c r="BL9" i="10"/>
  <c r="BD21" i="10"/>
  <c r="BD20" i="10"/>
  <c r="BD16" i="10"/>
  <c r="BD15" i="10"/>
  <c r="BD14" i="10"/>
  <c r="BD8" i="10"/>
  <c r="BD7" i="10"/>
  <c r="BD6" i="10"/>
  <c r="BL7" i="10"/>
  <c r="AV17" i="10"/>
  <c r="BH18" i="10"/>
  <c r="BH22" i="10"/>
  <c r="AV16" i="10"/>
  <c r="BH17" i="10"/>
  <c r="BH28" i="10"/>
  <c r="AV10" i="10"/>
  <c r="AV15" i="10"/>
  <c r="BH16" i="10"/>
  <c r="BH25" i="10"/>
  <c r="AV21" i="10"/>
  <c r="BH21" i="10"/>
  <c r="AV5" i="10"/>
  <c r="BH19" i="10"/>
  <c r="AV14" i="10"/>
  <c r="BH29" i="10"/>
  <c r="BH15" i="10"/>
  <c r="AV13" i="10"/>
  <c r="AV6" i="10"/>
  <c r="AV19" i="10"/>
  <c r="AV4" i="10"/>
  <c r="BH24" i="10"/>
  <c r="AV12" i="10"/>
  <c r="BH27" i="10"/>
  <c r="AV11" i="10"/>
  <c r="BH26" i="10"/>
  <c r="AV9" i="10"/>
  <c r="AV20" i="10"/>
  <c r="AV18" i="10"/>
  <c r="AV7" i="10"/>
  <c r="BH20" i="10"/>
  <c r="AV22" i="10"/>
  <c r="AV8" i="10"/>
  <c r="BH23" i="10"/>
  <c r="BH10" i="10"/>
  <c r="BH14" i="10"/>
  <c r="BH13" i="10"/>
  <c r="BH12" i="10"/>
  <c r="BH8" i="10"/>
  <c r="BH11" i="10"/>
  <c r="BH9" i="10"/>
  <c r="AF3" i="10"/>
  <c r="AF4" i="10"/>
  <c r="AR3" i="10"/>
  <c r="AR13" i="10"/>
  <c r="AR10" i="10"/>
  <c r="AR9" i="10"/>
  <c r="AR7" i="10"/>
  <c r="AR12" i="10"/>
  <c r="AR11" i="10"/>
  <c r="AR6" i="10"/>
  <c r="AR8" i="10"/>
  <c r="AR4" i="10"/>
  <c r="AR5" i="10"/>
  <c r="AR14" i="10"/>
  <c r="AI3" i="10"/>
  <c r="AJ3" i="10" s="1"/>
  <c r="AJ15" i="10"/>
  <c r="AJ12" i="10"/>
  <c r="AJ13" i="10"/>
  <c r="AJ9" i="10"/>
  <c r="AJ10" i="10"/>
  <c r="AJ14" i="10"/>
  <c r="AJ11" i="10"/>
  <c r="AJ16" i="10"/>
  <c r="AJ4" i="10"/>
  <c r="AJ6" i="10"/>
  <c r="AJ17" i="10"/>
  <c r="AJ8" i="10"/>
  <c r="AJ5" i="10"/>
  <c r="AJ7" i="10"/>
  <c r="AB3" i="10"/>
  <c r="AB5" i="10"/>
  <c r="AB4" i="10"/>
  <c r="AR15" i="10"/>
  <c r="AR22" i="10"/>
  <c r="AJ24" i="10"/>
  <c r="AB12" i="10"/>
  <c r="AF16" i="10"/>
  <c r="AR16" i="10"/>
  <c r="AR21" i="10"/>
  <c r="AJ23" i="10"/>
  <c r="AB13" i="10"/>
  <c r="AF17" i="10"/>
  <c r="AF14" i="10"/>
  <c r="AJ25" i="10"/>
  <c r="AR17" i="10"/>
  <c r="AR20" i="10"/>
  <c r="AJ22" i="10"/>
  <c r="AB14" i="10"/>
  <c r="AF18" i="10"/>
  <c r="AB15" i="10"/>
  <c r="AR18" i="10"/>
  <c r="AR19" i="10"/>
  <c r="AJ21" i="10"/>
  <c r="AF5" i="10"/>
  <c r="AF19" i="10"/>
  <c r="AB16" i="10"/>
  <c r="AJ20" i="10"/>
  <c r="AF6" i="10"/>
  <c r="AF20" i="10"/>
  <c r="AB17" i="10"/>
  <c r="AJ18" i="10"/>
  <c r="AF8" i="10"/>
  <c r="AF22" i="10"/>
  <c r="AB19" i="10"/>
  <c r="AB10" i="10"/>
  <c r="AF9" i="10"/>
  <c r="AB11" i="10"/>
  <c r="AJ19" i="10"/>
  <c r="AF7" i="10"/>
  <c r="AF21" i="10"/>
  <c r="AB18" i="10"/>
  <c r="AB20" i="10"/>
  <c r="AB6" i="10"/>
  <c r="AF10" i="10"/>
  <c r="AB21" i="10"/>
  <c r="AR26" i="10"/>
  <c r="AB8" i="10"/>
  <c r="AF12" i="10"/>
  <c r="AR25" i="10"/>
  <c r="AR23" i="10"/>
  <c r="AB9" i="10"/>
  <c r="AR24" i="10"/>
  <c r="AF15" i="10"/>
  <c r="AR27" i="10"/>
  <c r="AB7" i="10"/>
  <c r="AF11" i="10"/>
  <c r="AB22" i="10"/>
  <c r="AF13" i="10"/>
  <c r="BD3" i="10" l="1"/>
  <c r="AY3" i="10" a="1"/>
  <c r="AZ30" i="10"/>
  <c r="AZ31" i="10"/>
  <c r="BP63" i="10"/>
  <c r="BP64" i="10"/>
  <c r="AZ28" i="10"/>
  <c r="AZ29" i="10"/>
  <c r="BP51" i="10"/>
  <c r="BP52" i="10"/>
  <c r="BP49" i="10"/>
  <c r="BP50" i="10"/>
  <c r="AZ26" i="10"/>
  <c r="AZ27" i="10"/>
  <c r="BP47" i="10"/>
  <c r="BP48" i="10"/>
  <c r="BP53" i="10"/>
  <c r="BP54" i="10"/>
  <c r="BP55" i="10"/>
  <c r="BP56" i="10"/>
  <c r="BP57" i="10"/>
  <c r="BP58" i="10"/>
  <c r="BP59" i="10"/>
  <c r="BP60" i="10"/>
  <c r="BP61" i="10"/>
  <c r="BP62" i="10"/>
  <c r="BP45" i="10"/>
  <c r="BP46" i="10"/>
  <c r="BP25" i="10"/>
  <c r="BP44" i="10"/>
  <c r="AZ5" i="10"/>
  <c r="AZ15" i="10"/>
  <c r="AZ22" i="10"/>
  <c r="AZ18" i="10"/>
  <c r="AZ16" i="10"/>
  <c r="BH7" i="10"/>
  <c r="AZ17" i="10"/>
  <c r="AZ19" i="10"/>
  <c r="AZ20" i="10"/>
  <c r="AZ21" i="10"/>
  <c r="BP21" i="10"/>
  <c r="BP20" i="10"/>
  <c r="BP19" i="10"/>
  <c r="BP22" i="10"/>
  <c r="BP23" i="10"/>
  <c r="BP24" i="10"/>
  <c r="BP27" i="10"/>
  <c r="BP26" i="10"/>
  <c r="BP42" i="10"/>
  <c r="BP43" i="10"/>
  <c r="BP40" i="10"/>
  <c r="BP41" i="10"/>
  <c r="BP38" i="10"/>
  <c r="BP39" i="10"/>
  <c r="BP36" i="10"/>
  <c r="BP37" i="10"/>
  <c r="BP34" i="10"/>
  <c r="BP35" i="10"/>
  <c r="BP32" i="10"/>
  <c r="BP33" i="10"/>
  <c r="BP30" i="10"/>
  <c r="BP31" i="10"/>
  <c r="BP28" i="10"/>
  <c r="BP29" i="10"/>
  <c r="BP16" i="10"/>
  <c r="BP10" i="10"/>
  <c r="BP3" i="10"/>
  <c r="BP6" i="10"/>
  <c r="BH3" i="10"/>
  <c r="BH4" i="10"/>
  <c r="BP4" i="10"/>
  <c r="BP17" i="10"/>
  <c r="BP11" i="10"/>
  <c r="BP18" i="10"/>
  <c r="BP5" i="10"/>
  <c r="BP12" i="10"/>
  <c r="BP13" i="10"/>
  <c r="BP7" i="10"/>
  <c r="BP14" i="10"/>
  <c r="BP8" i="10"/>
  <c r="BP15" i="10"/>
  <c r="BP9" i="10"/>
  <c r="BH5" i="10"/>
  <c r="AZ10" i="10"/>
  <c r="AZ4" i="10"/>
  <c r="AZ12" i="10"/>
  <c r="AZ11" i="10"/>
  <c r="AZ8" i="10"/>
  <c r="AZ9" i="10"/>
  <c r="AZ13" i="10"/>
  <c r="AZ14" i="10"/>
  <c r="AZ7" i="10"/>
  <c r="AZ6" i="10"/>
  <c r="AY3" i="10" l="1"/>
  <c r="AZ3" i="10" s="1"/>
  <c r="AZ23" i="10"/>
  <c r="AZ25" i="10"/>
  <c r="AZ24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<sst xmlns="http://schemas.openxmlformats.org/spreadsheetml/2006/main" count="1875" uniqueCount="420">
  <si>
    <t>Nombre jugador</t>
  </si>
  <si>
    <t>Club</t>
  </si>
  <si>
    <t>Categoría</t>
  </si>
  <si>
    <t>M/F</t>
  </si>
  <si>
    <t>Año Nac.</t>
  </si>
  <si>
    <t>Liga</t>
  </si>
  <si>
    <t>Copa Euskadi</t>
  </si>
  <si>
    <t>Cto. Euskadi Absoluto</t>
  </si>
  <si>
    <t>Cto. Euskadi Edades</t>
  </si>
  <si>
    <t>Trials</t>
  </si>
  <si>
    <t>Pre Estatales</t>
  </si>
  <si>
    <t>Estatal</t>
  </si>
  <si>
    <t>C. España Edades</t>
  </si>
  <si>
    <t>C. España Absoluto</t>
  </si>
  <si>
    <t>Total Puntos</t>
  </si>
  <si>
    <t>ENDIKA MARTINEZ</t>
  </si>
  <si>
    <t>Gasteiz</t>
  </si>
  <si>
    <t>JUV</t>
  </si>
  <si>
    <t>M</t>
  </si>
  <si>
    <t>ALVARO LOMBRAÑA</t>
  </si>
  <si>
    <t>SEN</t>
  </si>
  <si>
    <t>GAIZKA ALCUTEN</t>
  </si>
  <si>
    <t>PABLO LOMBRAÑA</t>
  </si>
  <si>
    <t>Abadiño</t>
  </si>
  <si>
    <t>MARKEL ARROYO</t>
  </si>
  <si>
    <t>ENRIQUE IRINEU</t>
  </si>
  <si>
    <t>V-40</t>
  </si>
  <si>
    <t>ROBERTO SANCHEZ</t>
  </si>
  <si>
    <t>EDER CASTRESANA</t>
  </si>
  <si>
    <t>Gure Talde</t>
  </si>
  <si>
    <t>JORGE ESTEVEZ</t>
  </si>
  <si>
    <t>IBAI PEREZ</t>
  </si>
  <si>
    <t>JULEN SANCHO</t>
  </si>
  <si>
    <t>Basauri</t>
  </si>
  <si>
    <t>GAIZKA HERROJO</t>
  </si>
  <si>
    <t>JON LUCAS AMADOZ</t>
  </si>
  <si>
    <t>JON ALDAY</t>
  </si>
  <si>
    <t>Atss</t>
  </si>
  <si>
    <t>UNAX SAGARDIA</t>
  </si>
  <si>
    <t>UNAX GOYA</t>
  </si>
  <si>
    <t>CAD</t>
  </si>
  <si>
    <t>OIHAN BARBERO</t>
  </si>
  <si>
    <t>JON GORRIA</t>
  </si>
  <si>
    <t>GAIZKA MEDINA</t>
  </si>
  <si>
    <t>MATEO ESPINOSA</t>
  </si>
  <si>
    <t>DANIEL REBORDINOS</t>
  </si>
  <si>
    <t>V-65</t>
  </si>
  <si>
    <t>JULEN VALLEJO</t>
  </si>
  <si>
    <t>MIKEL ANGULO</t>
  </si>
  <si>
    <t>INF</t>
  </si>
  <si>
    <t>ARTURO DE LA MATA</t>
  </si>
  <si>
    <t>V-60</t>
  </si>
  <si>
    <t>PENG JIN</t>
  </si>
  <si>
    <t>JAVIER TEJADA</t>
  </si>
  <si>
    <t>IÑAKI MARTINEZ</t>
  </si>
  <si>
    <t>ADRIAN MOURIZ</t>
  </si>
  <si>
    <t>ANDER DIAZ</t>
  </si>
  <si>
    <t>JESUS VILLAR</t>
  </si>
  <si>
    <t>V-50</t>
  </si>
  <si>
    <t>URKO VILLAR</t>
  </si>
  <si>
    <t>S21</t>
  </si>
  <si>
    <t>WANG YONGJIAN</t>
  </si>
  <si>
    <t>DIEGO CEA</t>
  </si>
  <si>
    <t>JOSE ANTONIO ECHEVERRIA</t>
  </si>
  <si>
    <t>V-75</t>
  </si>
  <si>
    <t>URKO MUNDUATE</t>
  </si>
  <si>
    <t>MANUEL ALVAREZ</t>
  </si>
  <si>
    <t>Lautaro</t>
  </si>
  <si>
    <t>JON IRIZAR</t>
  </si>
  <si>
    <t>MIKEL MELCHOR</t>
  </si>
  <si>
    <t>BOWEI JIN</t>
  </si>
  <si>
    <t>ALV</t>
  </si>
  <si>
    <t>MARKEL VAQUERO</t>
  </si>
  <si>
    <t>IBAI MENDEZ</t>
  </si>
  <si>
    <t>GORKA BARRIO</t>
  </si>
  <si>
    <t>SERGIO CORTES</t>
  </si>
  <si>
    <t>XABIER LAKA</t>
  </si>
  <si>
    <t>IBAI FLORES</t>
  </si>
  <si>
    <t>ALAIN CARRASCO</t>
  </si>
  <si>
    <t>FRANCIS DANIEL REYES</t>
  </si>
  <si>
    <t>JOSE JULIAN SANTOS</t>
  </si>
  <si>
    <t>OIHAN CORDOBA</t>
  </si>
  <si>
    <t>Gailak</t>
  </si>
  <si>
    <t>RUBEN ESTABILLO</t>
  </si>
  <si>
    <t>RAUL RODRIGUEZ</t>
  </si>
  <si>
    <t>NORA ARIZMENDI</t>
  </si>
  <si>
    <t>F</t>
  </si>
  <si>
    <t>ARATZ BARBADILLO</t>
  </si>
  <si>
    <t>Beti Prest</t>
  </si>
  <si>
    <t>BEÑAT BERASALUZE</t>
  </si>
  <si>
    <t>GARAZI RICO</t>
  </si>
  <si>
    <t>IKER VEGA</t>
  </si>
  <si>
    <t>DANEL HERIZ</t>
  </si>
  <si>
    <t>AIMAR HERIZ</t>
  </si>
  <si>
    <t>YOSUI DE EGUILEOR</t>
  </si>
  <si>
    <t>UNAX MENDIA</t>
  </si>
  <si>
    <t>AGER ZORROZUA</t>
  </si>
  <si>
    <t>MARKEL QUEREJAZU</t>
  </si>
  <si>
    <t>JON CARCAMO</t>
  </si>
  <si>
    <t>Fekoor</t>
  </si>
  <si>
    <t>IKER JOYAS</t>
  </si>
  <si>
    <t>IKER ORTIZ</t>
  </si>
  <si>
    <t>UNAI JOYAS</t>
  </si>
  <si>
    <t>EKAIN GOMEZ</t>
  </si>
  <si>
    <t>Beraun</t>
  </si>
  <si>
    <t>DANEL INCHAUSTI</t>
  </si>
  <si>
    <t>IREI GOMEZ</t>
  </si>
  <si>
    <t>ASIER ORTEGA</t>
  </si>
  <si>
    <t>ALAIN MARTIN</t>
  </si>
  <si>
    <t>ALONSO SAINZ DE DIEGO</t>
  </si>
  <si>
    <t>JONE DÍAZ</t>
  </si>
  <si>
    <t>ADRIAN SEVILLA</t>
  </si>
  <si>
    <t>ZIHONG CHEN</t>
  </si>
  <si>
    <t>KEVIN ZAMBRANO</t>
  </si>
  <si>
    <t>DAVID ASENSIO</t>
  </si>
  <si>
    <t>Artxandako</t>
  </si>
  <si>
    <t>JORGE MOSQUERA</t>
  </si>
  <si>
    <t>UNAX HOZ</t>
  </si>
  <si>
    <t>AITOR GIL</t>
  </si>
  <si>
    <t>JULEN LEGARRA</t>
  </si>
  <si>
    <t>XABI LEGARRA</t>
  </si>
  <si>
    <t>MICHAEL ADODO</t>
  </si>
  <si>
    <t>IÑAKI OTEO</t>
  </si>
  <si>
    <t>DAVID ALONSO</t>
  </si>
  <si>
    <t>MIKEL URBANETA</t>
  </si>
  <si>
    <t>AIMAR CHAMORRO</t>
  </si>
  <si>
    <t xml:space="preserve">Beraun </t>
  </si>
  <si>
    <t>HODEI MANCHA</t>
  </si>
  <si>
    <t>ALEXANDER PARDO</t>
  </si>
  <si>
    <t>ARITZ POMPOSO</t>
  </si>
  <si>
    <t>ANDER AURREKOETXEA</t>
  </si>
  <si>
    <t>ALEJANDRO MORENO</t>
  </si>
  <si>
    <t>CARLOS ALZATE</t>
  </si>
  <si>
    <t>ANDER CEPAS</t>
  </si>
  <si>
    <t>LUIS ECHETO</t>
  </si>
  <si>
    <t>ALBERTO ECHEVERRIA</t>
  </si>
  <si>
    <t>JOSE ANTONIO EIZMENDI</t>
  </si>
  <si>
    <t>XABIER IGLESIAS</t>
  </si>
  <si>
    <t>BEÑAT GARCIA</t>
  </si>
  <si>
    <t>AIMAR INSAUSTI</t>
  </si>
  <si>
    <t>IKER MARTINEZ CATALAN</t>
  </si>
  <si>
    <t>CRISTIAN MARIA ZULAICA</t>
  </si>
  <si>
    <t>AITOR VALVERDE</t>
  </si>
  <si>
    <t>ALVARO RODRIGUEZ</t>
  </si>
  <si>
    <t>AITOR MICHELENA</t>
  </si>
  <si>
    <t>JORGE BEDOYA</t>
  </si>
  <si>
    <t>ENEKO ERVITI</t>
  </si>
  <si>
    <t>HAIYANG BARTOLOME</t>
  </si>
  <si>
    <t>Leka Enea</t>
  </si>
  <si>
    <t>LANDER CERECEDA</t>
  </si>
  <si>
    <t>JON ANDER GUERRICABEITIA</t>
  </si>
  <si>
    <t>DANIEL PALACIOS</t>
  </si>
  <si>
    <t>IKER PLAZA</t>
  </si>
  <si>
    <t>ENEKO RODRIGUEZ</t>
  </si>
  <si>
    <t>SERGIO RODRIGUEZ</t>
  </si>
  <si>
    <t>VICTOR SANTAMARTA</t>
  </si>
  <si>
    <t>ALEX SANTAMARTA</t>
  </si>
  <si>
    <t>XABIER TOQUERO</t>
  </si>
  <si>
    <t>ENDIKA DIEZ</t>
  </si>
  <si>
    <t>MIKEL DIAZ</t>
  </si>
  <si>
    <t>Fortuna</t>
  </si>
  <si>
    <t>JULEN GOIKOECHEA</t>
  </si>
  <si>
    <t>ENEKO LASALDE</t>
  </si>
  <si>
    <t>EKAIN IRIARTE</t>
  </si>
  <si>
    <t>JULEN YUGUEROS</t>
  </si>
  <si>
    <t>ANDER MADINABEITIA</t>
  </si>
  <si>
    <t>ENEKO LOZANO</t>
  </si>
  <si>
    <t>Koipus</t>
  </si>
  <si>
    <t>PABLO ORTEGA</t>
  </si>
  <si>
    <t>HAITZ MINGUEZ</t>
  </si>
  <si>
    <t>AIEKO OLEA</t>
  </si>
  <si>
    <t>AIMAR MIKELAJAUREGI</t>
  </si>
  <si>
    <t>PEIO GASPAR</t>
  </si>
  <si>
    <t>IKER GARCÍA</t>
  </si>
  <si>
    <t>XABIER OTAZU</t>
  </si>
  <si>
    <t>JUAN LUIS FERNANDEZ</t>
  </si>
  <si>
    <t>KEVIN FERNANDEZ</t>
  </si>
  <si>
    <t>JAVIER GARCIA</t>
  </si>
  <si>
    <t>MAITANE ZUAZUA</t>
  </si>
  <si>
    <t>PAULA LOPEZ</t>
  </si>
  <si>
    <t xml:space="preserve">Leka Enea </t>
  </si>
  <si>
    <t>LEIRE MARTINEZ</t>
  </si>
  <si>
    <t>CLAUDIA RODRIGUEZ</t>
  </si>
  <si>
    <t>IOANA TECLA</t>
  </si>
  <si>
    <t>IZARO TOQUERO</t>
  </si>
  <si>
    <t>MAIALEN TOQUERO</t>
  </si>
  <si>
    <t>ELENE SAGARDIA</t>
  </si>
  <si>
    <t>NEREA AIZPURUA</t>
  </si>
  <si>
    <t>JUNE GARCIA</t>
  </si>
  <si>
    <t>MAIALEN GARCIA</t>
  </si>
  <si>
    <t>OLAIA MARTINEZ</t>
  </si>
  <si>
    <t>NOELIA TEIJEIRO</t>
  </si>
  <si>
    <t>ANNE FELIPE</t>
  </si>
  <si>
    <t>XABI MARTIN</t>
  </si>
  <si>
    <t>IÑIGO ESCOBAR</t>
  </si>
  <si>
    <t>JOSE MANUEL MINGUEZ</t>
  </si>
  <si>
    <t>LUIS ANTONIO MARTIN</t>
  </si>
  <si>
    <t>ALEX PALACIOS</t>
  </si>
  <si>
    <t>BEN</t>
  </si>
  <si>
    <t>NOAH DAMASO</t>
  </si>
  <si>
    <t>THIAGO TEJADA</t>
  </si>
  <si>
    <t>PIERO FERNANDEZ</t>
  </si>
  <si>
    <t>JON SANTAMARIA</t>
  </si>
  <si>
    <t>MARIO RAMOS</t>
  </si>
  <si>
    <t>OIER ARIZTI</t>
  </si>
  <si>
    <t>UNAI DIAZ DE SARRALDE</t>
  </si>
  <si>
    <t>JOSE AUGUSTO ENA</t>
  </si>
  <si>
    <t>IKER GONZALEZ</t>
  </si>
  <si>
    <t>IKER LABARGA</t>
  </si>
  <si>
    <t>JESUS MARIA RUBIO</t>
  </si>
  <si>
    <t>LUCAS TOJAL</t>
  </si>
  <si>
    <t>OSCAR TORRECILLA</t>
  </si>
  <si>
    <t>RAFAEL PLASENCIA</t>
  </si>
  <si>
    <t>MIGUEL ANGEL FONSECA</t>
  </si>
  <si>
    <t>MARIA DEL PILAR ROUCO</t>
  </si>
  <si>
    <t>FRANCISCO JAVIER RICO</t>
  </si>
  <si>
    <t>JOSE RAMON RICO</t>
  </si>
  <si>
    <t>JOSE JOAQUIN DE FRANCISCO</t>
  </si>
  <si>
    <t>PRIMITIVO ARROYO</t>
  </si>
  <si>
    <t>ALAIN DIAZ</t>
  </si>
  <si>
    <t>SERGIO RIOS</t>
  </si>
  <si>
    <t>DAVID VERA</t>
  </si>
  <si>
    <t>IÑIGO ALTUNA</t>
  </si>
  <si>
    <t>AMARA VERA</t>
  </si>
  <si>
    <t>ELENE DIAZ</t>
  </si>
  <si>
    <t>ANER ABAITUA</t>
  </si>
  <si>
    <t>AIMAR BASAURI</t>
  </si>
  <si>
    <t>CARLES ALTIMILLA</t>
  </si>
  <si>
    <t>KEPA ARRIETA</t>
  </si>
  <si>
    <t>MIKEL USOBIAGA</t>
  </si>
  <si>
    <t>LUKEN VAZQUEZ</t>
  </si>
  <si>
    <t>CARLOS NUÑEZ</t>
  </si>
  <si>
    <t>EDER VILLAR</t>
  </si>
  <si>
    <t>MAREN ETXEBARRIA</t>
  </si>
  <si>
    <t>BEÑAT ELUSTONDO</t>
  </si>
  <si>
    <t>SERGIO PEREIRA</t>
  </si>
  <si>
    <t>FRANCISCO DE BORJA BARRIOS</t>
  </si>
  <si>
    <t>V-70</t>
  </si>
  <si>
    <t>DIMAS RAMOS</t>
  </si>
  <si>
    <t>FRANCISCO MARIA GAZTAÑAGA</t>
  </si>
  <si>
    <t>JESUS MARIA SANCHEZ</t>
  </si>
  <si>
    <t>AITOR PFLUEGL</t>
  </si>
  <si>
    <t>JOSE JAVIER BARANDALLA</t>
  </si>
  <si>
    <t>V60</t>
  </si>
  <si>
    <t>ELEDER BENITO</t>
  </si>
  <si>
    <t>OIER BARRIUSO</t>
  </si>
  <si>
    <t>IKER ARMAS</t>
  </si>
  <si>
    <t>JORGE BIRITXINAGA</t>
  </si>
  <si>
    <t>V50</t>
  </si>
  <si>
    <t>ENEKO RASO</t>
  </si>
  <si>
    <t>SANTIAGO MENDIRICHAGA</t>
  </si>
  <si>
    <t>ALVARO CEA</t>
  </si>
  <si>
    <t>MANUEL FOSSATI</t>
  </si>
  <si>
    <t>CLAUDIO IZQUIERDO</t>
  </si>
  <si>
    <t>UNAI CALDERON</t>
  </si>
  <si>
    <t>KOLDO CABALLERO</t>
  </si>
  <si>
    <t>CRISTIAN MACARIO</t>
  </si>
  <si>
    <t>IKER ARETXAGA</t>
  </si>
  <si>
    <t>JULIAN CANO</t>
  </si>
  <si>
    <t>JULEN ESESUMAGA</t>
  </si>
  <si>
    <t>IÑAKI IMAZ</t>
  </si>
  <si>
    <t>JOSE GUILLERMO GOMEZ</t>
  </si>
  <si>
    <t>OSCAR CALDEVILLA</t>
  </si>
  <si>
    <t>EMIL LYUTFALIEV</t>
  </si>
  <si>
    <t>DIEGO HERNANDO</t>
  </si>
  <si>
    <t>CELESTINO GARCIA</t>
  </si>
  <si>
    <t>GREGORIO ORTIZ</t>
  </si>
  <si>
    <t>IÑAKI RUIZ</t>
  </si>
  <si>
    <t>MARKEL MORIANO</t>
  </si>
  <si>
    <t>HUGO CALDEVILLA</t>
  </si>
  <si>
    <t>FERNANDO GARCIA</t>
  </si>
  <si>
    <t>MARKUS HERMAN</t>
  </si>
  <si>
    <t>GUILLERMO ESPINOSA</t>
  </si>
  <si>
    <t>V-80</t>
  </si>
  <si>
    <t>JAVIER CORTES</t>
  </si>
  <si>
    <t>ANDONI FERNANDEZ DE ORTEGA</t>
  </si>
  <si>
    <t>JUAN ANTONIO FERNANDEZ DE ORTEGA</t>
  </si>
  <si>
    <t>AIMAR REBOLLO</t>
  </si>
  <si>
    <t>INES ARANA</t>
  </si>
  <si>
    <t>AITOR INTXAURRAGA</t>
  </si>
  <si>
    <t>VICTOR PERALTA</t>
  </si>
  <si>
    <t>TZU HUI KUO</t>
  </si>
  <si>
    <t>NEREA QING MADRIGAL</t>
  </si>
  <si>
    <t>JORGE GARCÍA</t>
  </si>
  <si>
    <t>DANIEL DIEZ</t>
  </si>
  <si>
    <t>SERGIO HERIZ</t>
  </si>
  <si>
    <t>DAVID DE LA VEGA</t>
  </si>
  <si>
    <t>ALEXEI EMELIANOV</t>
  </si>
  <si>
    <t xml:space="preserve">Fortuna </t>
  </si>
  <si>
    <t>VICTOR SOTO</t>
  </si>
  <si>
    <t>PEDRO ALESON</t>
  </si>
  <si>
    <t>JOSE ANTONIO BLANCO</t>
  </si>
  <si>
    <t>SAMUEL MARTINEZ</t>
  </si>
  <si>
    <t>IÑIGO LOPEZ</t>
  </si>
  <si>
    <t>IXAI RODRIGUEZ</t>
  </si>
  <si>
    <t>ALEXANDER CASTILLO</t>
  </si>
  <si>
    <t>UNAI ARMAS</t>
  </si>
  <si>
    <t>JAVIER ORTEGA</t>
  </si>
  <si>
    <t>JOKIN REGUERO</t>
  </si>
  <si>
    <t>JESUS MARIA PLAZA</t>
  </si>
  <si>
    <t>ERLANTZ FONSECA</t>
  </si>
  <si>
    <t>JORGE TEJEDOR</t>
  </si>
  <si>
    <t>DAMIAN CAJARAVILLE</t>
  </si>
  <si>
    <t>MARTINS NOSA</t>
  </si>
  <si>
    <t>NICU RADEANU</t>
  </si>
  <si>
    <t>ALEXANDER ABAIGAR</t>
  </si>
  <si>
    <t xml:space="preserve">UNAI MARTINEZ DE ZUAZO </t>
  </si>
  <si>
    <t xml:space="preserve">IKER ANGULO </t>
  </si>
  <si>
    <t>LUIS ANGEL SALAZAR</t>
  </si>
  <si>
    <t>YAUHENI DUDANORAK</t>
  </si>
  <si>
    <t>FERNANDO OTEO</t>
  </si>
  <si>
    <t>AITOR ANGULO</t>
  </si>
  <si>
    <t>IKER MARCE</t>
  </si>
  <si>
    <t xml:space="preserve">Los Chopos </t>
  </si>
  <si>
    <t>JOSE FELIX SANZ</t>
  </si>
  <si>
    <t>LUIS ANDERSON MONROY</t>
  </si>
  <si>
    <t>MARKEL GARCIA</t>
  </si>
  <si>
    <t>AIMAR GARCIA</t>
  </si>
  <si>
    <t>GALDER ETXEBARRIA</t>
  </si>
  <si>
    <t>UNAI MATEO</t>
  </si>
  <si>
    <t>OIER IZQUIERDO</t>
  </si>
  <si>
    <t>ANNIE LEZA</t>
  </si>
  <si>
    <t>AMETS LANDALUZE</t>
  </si>
  <si>
    <t>Los Chopos</t>
  </si>
  <si>
    <t>JON ANDER SAITURA</t>
  </si>
  <si>
    <t>JESUS AGUIRRE</t>
  </si>
  <si>
    <t>PABLO BALLESTEROS</t>
  </si>
  <si>
    <t>ALFREDO COB</t>
  </si>
  <si>
    <t>EDUARDO ORTIZ CALZADA</t>
  </si>
  <si>
    <t>GONZALO CARMONA</t>
  </si>
  <si>
    <t>ANDRES ALONSO</t>
  </si>
  <si>
    <t>ROBERTO PRADANOS</t>
  </si>
  <si>
    <t>MIKEL GUTIERREZ</t>
  </si>
  <si>
    <t>ALEXEI EMILIANOV</t>
  </si>
  <si>
    <t>ABSOLUTO</t>
  </si>
  <si>
    <t>Fech. Nac.</t>
  </si>
  <si>
    <t>Estatales</t>
  </si>
  <si>
    <t>Posición</t>
  </si>
  <si>
    <t>Pos</t>
  </si>
  <si>
    <t>BEN-M</t>
  </si>
  <si>
    <t>Ptos</t>
  </si>
  <si>
    <t>BEN-F</t>
  </si>
  <si>
    <t>ALV-M</t>
  </si>
  <si>
    <t>ALV-F</t>
  </si>
  <si>
    <t>INF-M</t>
  </si>
  <si>
    <t>INF-F</t>
  </si>
  <si>
    <t>CAD-M</t>
  </si>
  <si>
    <t>CAD-F</t>
  </si>
  <si>
    <t>JUV-M</t>
  </si>
  <si>
    <t>JUV-F</t>
  </si>
  <si>
    <t>S21-M</t>
  </si>
  <si>
    <t>S21-F</t>
  </si>
  <si>
    <t>SEN-M</t>
  </si>
  <si>
    <t>SEN-F</t>
  </si>
  <si>
    <t>V-40-M</t>
  </si>
  <si>
    <t>V-40-F</t>
  </si>
  <si>
    <t>V-50-M</t>
  </si>
  <si>
    <t>V-50-F</t>
  </si>
  <si>
    <t>V-60-M</t>
  </si>
  <si>
    <t>V-60-F</t>
  </si>
  <si>
    <t>V-65-M</t>
  </si>
  <si>
    <t>V-65-F</t>
  </si>
  <si>
    <t>V-75-M</t>
  </si>
  <si>
    <t>V-75-F</t>
  </si>
  <si>
    <t>SD</t>
  </si>
  <si>
    <t>DH</t>
  </si>
  <si>
    <t>PD</t>
  </si>
  <si>
    <t>DHV</t>
  </si>
  <si>
    <t>PDV</t>
  </si>
  <si>
    <t>SDV</t>
  </si>
  <si>
    <t>Actualizado</t>
  </si>
  <si>
    <t>10/10/205</t>
  </si>
  <si>
    <t>EST</t>
  </si>
  <si>
    <t>POS</t>
  </si>
  <si>
    <t>T1</t>
  </si>
  <si>
    <t>T2</t>
  </si>
  <si>
    <t>T3</t>
  </si>
  <si>
    <t>PE1</t>
  </si>
  <si>
    <t>PE2</t>
  </si>
  <si>
    <t>VICTOR ABAD</t>
  </si>
  <si>
    <t>LUIS MARTIN</t>
  </si>
  <si>
    <t>EDUARDO GARRIDO</t>
  </si>
  <si>
    <t>JUAN RAMON PEREZ</t>
  </si>
  <si>
    <t>SERGIO PEREZ</t>
  </si>
  <si>
    <t>SANTIAGO LOPEZ</t>
  </si>
  <si>
    <t>Cto ESP</t>
  </si>
  <si>
    <t>ABSoluto</t>
  </si>
  <si>
    <t>ESP Edades</t>
  </si>
  <si>
    <t>EDADES</t>
  </si>
  <si>
    <t>LIGAS</t>
  </si>
  <si>
    <t>Egilea</t>
  </si>
  <si>
    <t>Errebisioa</t>
  </si>
  <si>
    <t>Aipatzeko</t>
  </si>
  <si>
    <t>Cto ESP ABS</t>
  </si>
  <si>
    <t>Ligas Victoria</t>
  </si>
  <si>
    <t>Sugoi</t>
  </si>
  <si>
    <t>Haserako bertsioa. Espainikao txapelketak falta dira.</t>
  </si>
  <si>
    <t>Benjamin kategoria gehitua. Benjarmin Faktorea ezarria.
Espainiako txapelketa ABS eta Edadeetako gehitua.</t>
  </si>
  <si>
    <t>Pablo</t>
  </si>
  <si>
    <t>Liga, Pre-estatal eta Trialsen puntuen doiketa.</t>
  </si>
  <si>
    <t>PN</t>
  </si>
  <si>
    <t>SN</t>
  </si>
  <si>
    <t>Cto EUS ABS</t>
  </si>
  <si>
    <t>17-32</t>
  </si>
  <si>
    <t>Copa EUS EQUIP ABS</t>
  </si>
  <si>
    <t>PRE-Estatal*</t>
  </si>
  <si>
    <t>Cto EUS "B"</t>
  </si>
  <si>
    <t>Factores</t>
  </si>
  <si>
    <t>Senior</t>
  </si>
  <si>
    <t>Sub-21</t>
  </si>
  <si>
    <t>Juvenil</t>
  </si>
  <si>
    <t>Cadete</t>
  </si>
  <si>
    <t>Infantil</t>
  </si>
  <si>
    <t>Alevin</t>
  </si>
  <si>
    <t>Benjamin</t>
  </si>
  <si>
    <t>* Pablo, begiratzeko ea ze faktore jarri behar zaion kategoria honi</t>
  </si>
  <si>
    <t>TOP 10 ESP</t>
  </si>
  <si>
    <t>TOP 8 EUS</t>
  </si>
  <si>
    <t>Selección EUS</t>
  </si>
  <si>
    <t>Selección ESP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</si>
</sst>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charset val="1"/>
    </font>
    <font>
      <b/>
      <sz val="11"/>
      <name val="Cambria"/>
      <family val="1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charset val="1"/>
    </font>
    <font>
      <b/>
      <sz val="11"/>
      <color theme="1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Calibri"/>
      <family val="2"/>
      <charset val="1"/>
    </font>
    <font>
      <sz val="11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D7"/>
        <bgColor rgb="FFFFFFF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rgb="FFCCCCFF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92D050"/>
        <bgColor rgb="FFCCCCFF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right"/>
    </xf>
    <xf numFmtId="0" fontId="2" fillId="0" borderId="0" xfId="0" applyFont="1"/>
    <xf numFmtId="0" fontId="0" fillId="0" borderId="0" xfId="0" quotePrefix="1"/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7" borderId="0" xfId="0" applyFont="1" applyFill="1"/>
    <xf numFmtId="0" fontId="4" fillId="7" borderId="0" xfId="0" applyFont="1" applyFill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0" fillId="9" borderId="1" xfId="0" applyFill="1" applyBorder="1"/>
    <xf numFmtId="0" fontId="5" fillId="10" borderId="1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" fillId="7" borderId="0" xfId="0" applyFont="1" applyFill="1"/>
    <xf numFmtId="0" fontId="1" fillId="7" borderId="0" xfId="0" applyFont="1" applyFill="1" applyAlignment="1">
      <alignment horizontal="center" vertical="center"/>
    </xf>
    <xf numFmtId="0" fontId="1" fillId="11" borderId="0" xfId="0" applyFont="1" applyFill="1"/>
    <xf numFmtId="0" fontId="1" fillId="12" borderId="0" xfId="0" applyFont="1" applyFill="1"/>
    <xf numFmtId="1" fontId="0" fillId="0" borderId="0" xfId="0" applyNumberForma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4" fillId="7" borderId="12" xfId="0" applyFont="1" applyFill="1" applyBorder="1"/>
    <xf numFmtId="0" fontId="0" fillId="7" borderId="0" xfId="0" applyFill="1"/>
    <xf numFmtId="0" fontId="4" fillId="9" borderId="0" xfId="0" applyFont="1" applyFill="1"/>
    <xf numFmtId="0" fontId="0" fillId="9" borderId="0" xfId="0" applyFill="1"/>
    <xf numFmtId="0" fontId="6" fillId="0" borderId="1" xfId="0" applyFont="1" applyBorder="1"/>
    <xf numFmtId="0" fontId="7" fillId="7" borderId="1" xfId="0" applyFont="1" applyFill="1" applyBorder="1" applyAlignment="1">
      <alignment horizontal="center" vertical="center"/>
    </xf>
    <xf numFmtId="0" fontId="8" fillId="0" borderId="1" xfId="0" applyFont="1" applyBorder="1"/>
    <xf numFmtId="0" fontId="8" fillId="0" borderId="0" xfId="0" applyFont="1"/>
    <xf numFmtId="0" fontId="1" fillId="13" borderId="0" xfId="0" applyFont="1" applyFill="1"/>
    <xf numFmtId="0" fontId="1" fillId="13" borderId="0" xfId="0" applyFont="1" applyFill="1" applyAlignment="1">
      <alignment horizontal="center" vertical="center"/>
    </xf>
    <xf numFmtId="0" fontId="1" fillId="5" borderId="0" xfId="0" applyFont="1" applyFill="1"/>
    <xf numFmtId="0" fontId="1" fillId="4" borderId="0" xfId="0" applyFont="1" applyFill="1"/>
    <xf numFmtId="14" fontId="0" fillId="0" borderId="2" xfId="0" applyNumberFormat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5" borderId="0" xfId="0" applyFont="1" applyFill="1" applyAlignment="1">
      <alignment horizontal="center"/>
    </xf>
    <xf numFmtId="0" fontId="1" fillId="14" borderId="0" xfId="0" applyFont="1" applyFill="1" applyAlignment="1">
      <alignment horizontal="center"/>
    </xf>
    <xf numFmtId="0" fontId="1" fillId="15" borderId="0" xfId="0" applyFont="1" applyFill="1" applyAlignment="1">
      <alignment horizontal="center"/>
    </xf>
    <xf numFmtId="0" fontId="0" fillId="8" borderId="0" xfId="0" applyFill="1"/>
    <xf numFmtId="0" fontId="0" fillId="0" borderId="0" xfId="0" applyAlignment="1">
      <alignment horizontal="center"/>
    </xf>
    <xf numFmtId="0" fontId="9" fillId="0" borderId="0" xfId="0" applyFont="1"/>
    <xf numFmtId="0" fontId="10" fillId="7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1" fillId="0" borderId="0" xfId="0" applyFont="1"/>
    <xf numFmtId="0" fontId="0" fillId="4" borderId="0" xfId="0" applyFill="1"/>
    <xf numFmtId="0" fontId="12" fillId="8" borderId="1" xfId="0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/>
    </xf>
    <xf numFmtId="0" fontId="0" fillId="0" borderId="9" xfId="0" applyBorder="1" applyAlignment="1">
      <alignment wrapText="1"/>
    </xf>
    <xf numFmtId="0" fontId="3" fillId="6" borderId="0" xfId="0" applyFont="1" applyFill="1" applyAlignment="1">
      <alignment horizontal="center"/>
    </xf>
    <xf numFmtId="0" fontId="0" fillId="0" borderId="3" xfId="0" applyBorder="1" applyAlignment="1">
      <alignment horizontal="center"/>
    </xf>
    <xf numFmtId="0" fontId="13" fillId="0" borderId="0" xfId="0" applyFont="1"/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/>
    <xf numFmtId="0" fontId="0" fillId="0" borderId="15" xfId="0" applyBorder="1" applyAlignment="1">
      <alignment horizontal="center" vertical="center"/>
    </xf>
    <xf numFmtId="0" fontId="0" fillId="0" borderId="14" xfId="0" applyBorder="1"/>
    <xf numFmtId="0" fontId="0" fillId="16" borderId="0" xfId="0" applyFill="1" applyAlignment="1">
      <alignment horizontal="center" vertical="center"/>
    </xf>
    <xf numFmtId="0" fontId="0" fillId="16" borderId="0" xfId="0" applyFill="1"/>
    <xf numFmtId="0" fontId="0" fillId="0" borderId="16" xfId="0" applyBorder="1"/>
    <xf numFmtId="0" fontId="0" fillId="8" borderId="0" xfId="0" applyFill="1" applyAlignment="1">
      <alignment horizontal="center"/>
    </xf>
    <xf numFmtId="0" fontId="0" fillId="0" borderId="17" xfId="0" applyBorder="1"/>
    <xf numFmtId="0" fontId="0" fillId="4" borderId="0" xfId="0" applyFill="1" applyAlignment="1">
      <alignment horizontal="center"/>
    </xf>
    <xf numFmtId="0" fontId="3" fillId="0" borderId="0" xfId="0" applyFont="1" applyAlignment="1">
      <alignment horizontal="center"/>
    </xf>
    <xf numFmtId="0" fontId="0" fillId="5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E0C2CD"/>
      <rgbColor rgb="FF808080"/>
      <rgbColor rgb="FF9999FF"/>
      <rgbColor rgb="FF993366"/>
      <rgbColor rgb="FFFFFFD7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333375</xdr:colOff>
      <xdr:row>1</xdr:row>
      <xdr:rowOff>47625</xdr:rowOff>
    </xdr:from>
    <xdr:to>
      <xdr:col>22</xdr:col>
      <xdr:colOff>104775</xdr:colOff>
      <xdr:row>13</xdr:row>
      <xdr:rowOff>57150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327058-3581-9DC9-F8CD-9523A2B56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68625" y="247650"/>
          <a:ext cx="2743200" cy="2505075"/>
        </a:xfrm>
        <a:prstGeom prst="rect">
          <a:avLst/>
        </a:prstGeom>
      </xdr:spPr>
    </xdr:pic>
    <xdr:clientData/>
  </xdr:twoCellAnchor>
  <xdr:twoCellAnchor editAs="oneCell">
    <xdr:from>
      <xdr:col>15</xdr:col>
      <xdr:colOff>352425</xdr:colOff>
      <xdr:row>1</xdr:row>
      <xdr:rowOff>57150</xdr:rowOff>
    </xdr:from>
    <xdr:to>
      <xdr:col>18</xdr:col>
      <xdr:colOff>304800</xdr:colOff>
      <xdr:row>10</xdr:row>
      <xdr:rowOff>171450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110A05F-3A75-E8A3-ECC9-50CAA8B90BC3}"/>
            </a:ext>
            <a:ext uri="{147F2762-F138-4A5C-976F-8EAC2B608ADB}">
              <a16:predDERef xmlns:a16="http://schemas.microsoft.com/office/drawing/2014/main" pred="{48327058-3581-9DC9-F8CD-9523A2B56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973175" y="257175"/>
          <a:ext cx="1666875" cy="203835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6F770-03F0-4341-A2C6-B926DBD4D672}">
  <sheetPr>
    <tabColor rgb="FFFFFF00"/>
  </sheetPr>
  <dimension ref="A1:O322"/>
  <sheetViews>
    <sheetView zoomScale="145" zoomScaleNormal="145" workbookViewId="0">
      <pane ySplit="1" topLeftCell="A44" activePane="bottomLeft" state="frozen"/>
      <selection pane="bottomLeft" activeCell="A68" sqref="A68"/>
    </sheetView>
  </sheetViews>
  <sheetFormatPr defaultRowHeight="15"/>
  <cols>
    <col min="1" max="1" width="26" bestFit="1" customWidth="1"/>
    <col min="2" max="2" width="11.140625" bestFit="1" customWidth="1"/>
    <col min="3" max="3" width="15.42578125" style="6" bestFit="1" customWidth="1"/>
    <col min="4" max="4" width="9.140625" style="6"/>
    <col min="7" max="7" width="17" bestFit="1" customWidth="1"/>
    <col min="8" max="8" width="16.42578125" customWidth="1"/>
    <col min="9" max="9" width="13.5703125" customWidth="1"/>
    <col min="11" max="11" width="12.7109375" customWidth="1"/>
    <col min="15" max="15" width="12.85546875" customWidth="1"/>
  </cols>
  <sheetData>
    <row r="1" spans="1:15">
      <c r="A1" s="39" t="s">
        <v>0</v>
      </c>
      <c r="B1" s="39" t="s">
        <v>1</v>
      </c>
      <c r="C1" s="40" t="s">
        <v>2</v>
      </c>
      <c r="D1" s="40" t="s">
        <v>3</v>
      </c>
      <c r="E1" s="39" t="s">
        <v>4</v>
      </c>
      <c r="F1" s="47" t="s">
        <v>5</v>
      </c>
      <c r="G1" s="48" t="s">
        <v>6</v>
      </c>
      <c r="H1" s="47" t="s">
        <v>7</v>
      </c>
      <c r="I1" s="47" t="s">
        <v>8</v>
      </c>
      <c r="J1" s="49" t="s">
        <v>9</v>
      </c>
      <c r="K1" s="47" t="s">
        <v>10</v>
      </c>
      <c r="L1" s="41" t="s">
        <v>11</v>
      </c>
      <c r="M1" s="41" t="s">
        <v>12</v>
      </c>
      <c r="N1" s="41" t="s">
        <v>13</v>
      </c>
      <c r="O1" s="42" t="s">
        <v>14</v>
      </c>
    </row>
    <row r="2" spans="1:15">
      <c r="A2" s="69" t="s">
        <v>15</v>
      </c>
      <c r="B2" t="s">
        <v>16</v>
      </c>
      <c r="C2" s="6" t="s">
        <v>17</v>
      </c>
      <c r="D2" s="6" t="s">
        <v>18</v>
      </c>
      <c r="E2" s="6">
        <v>2007</v>
      </c>
      <c r="F2">
        <f>SUMIF(Liga!$A$2:$A$501,PARTICIPANTES!A2,Liga!$J$2:$J$501)</f>
        <v>320</v>
      </c>
      <c r="G2">
        <f>SUMIF('Copa EUS ABS Equipos'!$A$2:$A$26,PARTICIPANTES!A2,'Copa EUS ABS Equipos'!$C$2:$C$26)</f>
        <v>250</v>
      </c>
      <c r="J2">
        <f>SUMIF(Trials!$C$3:$C$53,PARTICIPANTES!A2,Trials!$D$3:$D$53)+SUMIF(Trials!$E$3:$E$53,PARTICIPANTES!A2,Trials!$F$3:$F$53)+SUMIF(Trials!$G$3:$G$53,PARTICIPANTES!A2,Trials!$H$3:$H$53)+SUMIF(Trials!$I$3:$I$53,PARTICIPANTES!A2,Trials!$J$3:$J$53)+SUMIF(Trials!$K$3:$K$53,PARTICIPANTES!A2,Trials!$L$3:$L$53)+SUMIF(Trials!$M$3:$M$53,PARTICIPANTES!A2,Trials!$N$3:$N$53)</f>
        <v>180</v>
      </c>
      <c r="K2">
        <f>SUMIF('Pre-Estatal'!$C$3:$C$39,PARTICIPANTES!A2,'Pre-Estatal'!$D$3:$D$39)+SUMIF('Pre-Estatal'!$E$3:$E$39,PARTICIPANTES!A2,'Pre-Estatal'!$F$3:$F$39)+SUMIF('Pre-Estatal'!$G$3:$G$39,PARTICIPANTES!A2,'Pre-Estatal'!$H$3:$H$39)+SUMIF('Pre-Estatal'!$I$3:$I$39,PARTICIPANTES!A2,'Pre-Estatal'!$J$3:$J$39)+SUMIF('Pre-Estatal'!$K$3:$K$39,PARTICIPANTES!A2,'Pre-Estatal'!$L$3:$L$39)+SUMIF('Pre-Estatal'!$M$3:$M$39,PARTICIPANTES!A2,'Pre-Estatal'!$N$3:$N$39)+SUMIF('Pre-Estatal'!$O$3:$O$39,PARTICIPANTES!A2,'Pre-Estatal'!$P$3:$P$39)+SUMIF('Pre-Estatal'!$Q$3:$Q$39,PARTICIPANTES!A2,'Pre-Estatal'!$R$3:$R$39)+SUMIF('Pre-Estatal'!$S$3:$S$39,PARTICIPANTES!A2,'Pre-Estatal'!$T$3:$T$39)+SUMIF('Pre-Estatal'!$U$3:$U$39,PARTICIPANTES!A2,'Pre-Estatal'!$V$3:$V$39)+SUMIF('Pre-Estatal'!$W$3:$W$39,PARTICIPANTES!A2,'Pre-Estatal'!$X$3:$X$39)+SUMIF('Pre-Estatal'!$Y$3:$Y$39,PARTICIPANTES!A2,'Pre-Estatal'!$Z$3:$Z$39)</f>
        <v>450</v>
      </c>
      <c r="L2">
        <f ca="1">SUMIF(Estatal!$E$3:$E$39,PARTICIPANTES!A2,Estatal!$F$3:$F$39)+SUMIF(Estatal!$G$3:$G$39,PARTICIPANTES!A2,Estatal!$H$3:$H$39)+SUMIF(Estatal!$I$3:$I$39,PARTICIPANTES!A2,Estatal!$J$3:$J$39)+SUMIF(Estatal!$K$3:$K$39,PARTICIPANTES!A2,Estatal!$L$3:$L$39)+SUMIF(Estatal!$M$3:$M$39,PARTICIPANTES!A2,Estatal!$N$3:$N$39)+SUMIF(Estatal!$O$3:$O$39,PARTICIPANTES!A2,Estatal!$P$3:$P$39)+SUMIF(Estatal!$Q$3:$MQ$39,PARTICIPANTES!A2,Estatal!$R$3:$R$39)+SUMIF(Estatal!$S$3:$S$39,PARTICIPANTES!A2,Estatal!$T$3:$T$39)+SUMIF(Estatal!$U$3:$U$39,PARTICIPANTES!A2,Estatal!$V$3:$V$39)+SUMIF(Estatal!$W$3:$W$39,PARTICIPANTES!A2,Estatal!$X$3:$X$39)+SUMIF(Estatal!$Y$3:$Y$39,PARTICIPANTES!A2,Estatal!$Z$3:$Z$39)</f>
        <v>0</v>
      </c>
      <c r="O2" s="24">
        <f ca="1">SUM(F2:N2)</f>
        <v>1200</v>
      </c>
    </row>
    <row r="3" spans="1:15">
      <c r="A3" s="69" t="s">
        <v>19</v>
      </c>
      <c r="B3" t="s">
        <v>16</v>
      </c>
      <c r="C3" s="6" t="s">
        <v>20</v>
      </c>
      <c r="D3" s="6" t="s">
        <v>18</v>
      </c>
      <c r="E3" s="6">
        <v>2000</v>
      </c>
      <c r="F3">
        <f>SUMIF(Liga!$A$2:$A$501,PARTICIPANTES!A3,Liga!$J$2:$J$501)</f>
        <v>320</v>
      </c>
      <c r="G3">
        <f>SUMIF('Copa EUS ABS Equipos'!$A$2:$A$26,PARTICIPANTES!A3,'Copa EUS ABS Equipos'!$C$2:$C$26)</f>
        <v>250</v>
      </c>
      <c r="J3">
        <f>SUMIF(Trials!$C$3:$C$53,PARTICIPANTES!A3,Trials!$D$3:$D$53)+SUMIF(Trials!$E$3:$E$53,PARTICIPANTES!A3,Trials!$F$3:$F$53)+SUMIF(Trials!$G$3:$G$53,PARTICIPANTES!A3,Trials!$H$3:$H$53)+SUMIF(Trials!$I$3:$I$53,PARTICIPANTES!A3,Trials!$J$3:$J$53)+SUMIF(Trials!$K$3:$K$53,PARTICIPANTES!A3,Trials!$L$3:$L$53)+SUMIF(Trials!$M$3:$M$53,PARTICIPANTES!A3,Trials!$N$3:$N$53)</f>
        <v>0</v>
      </c>
      <c r="K3">
        <f>SUMIF('Pre-Estatal'!$C$3:$C$39,PARTICIPANTES!A3,'Pre-Estatal'!$D$3:$D$39)+SUMIF('Pre-Estatal'!$E$3:$E$39,PARTICIPANTES!A3,'Pre-Estatal'!$F$3:$F$39)+SUMIF('Pre-Estatal'!$G$3:$G$39,PARTICIPANTES!A3,'Pre-Estatal'!$H$3:$H$39)+SUMIF('Pre-Estatal'!$I$3:$I$39,PARTICIPANTES!A3,'Pre-Estatal'!$J$3:$J$39)+SUMIF('Pre-Estatal'!$K$3:$K$39,PARTICIPANTES!A3,'Pre-Estatal'!$L$3:$L$39)+SUMIF('Pre-Estatal'!$M$3:$M$39,PARTICIPANTES!A3,'Pre-Estatal'!$N$3:$N$39)+SUMIF('Pre-Estatal'!$O$3:$O$39,PARTICIPANTES!A3,'Pre-Estatal'!$P$3:$P$39)+SUMIF('Pre-Estatal'!$Q$3:$Q$39,PARTICIPANTES!A3,'Pre-Estatal'!$R$3:$R$39)+SUMIF('Pre-Estatal'!$S$3:$S$39,PARTICIPANTES!A3,'Pre-Estatal'!$T$3:$T$39)+SUMIF('Pre-Estatal'!$U$3:$U$39,PARTICIPANTES!A3,'Pre-Estatal'!$V$3:$V$39)+SUMIF('Pre-Estatal'!$W$3:$W$39,PARTICIPANTES!A3,'Pre-Estatal'!$X$3:$X$39)+SUMIF('Pre-Estatal'!$Y$3:$Y$39,PARTICIPANTES!A3,'Pre-Estatal'!$Z$3:$Z$39)</f>
        <v>0</v>
      </c>
      <c r="L3">
        <f ca="1">SUMIF(Estatal!$E$3:$E$39,PARTICIPANTES!A3,Estatal!$F$3:$F$39)+SUMIF(Estatal!$G$3:$G$39,PARTICIPANTES!A3,Estatal!$H$3:$H$39)+SUMIF(Estatal!$I$3:$I$39,PARTICIPANTES!A3,Estatal!$J$3:$J$39)+SUMIF(Estatal!$K$3:$K$39,PARTICIPANTES!A3,Estatal!$L$3:$L$39)+SUMIF(Estatal!$M$3:$M$39,PARTICIPANTES!A3,Estatal!$N$3:$N$39)+SUMIF(Estatal!$O$3:$O$39,PARTICIPANTES!A3,Estatal!$P$3:$P$39)+SUMIF(Estatal!$Q$3:$MQ$39,PARTICIPANTES!A3,Estatal!$R$3:$R$39)+SUMIF(Estatal!$S$3:$S$39,PARTICIPANTES!A3,Estatal!$T$3:$T$39)+SUMIF(Estatal!$U$3:$U$39,PARTICIPANTES!A3,Estatal!$V$3:$V$39)+SUMIF(Estatal!$W$3:$W$39,PARTICIPANTES!A3,Estatal!$X$3:$X$39)+SUMIF(Estatal!$Y$3:$Y$39,PARTICIPANTES!A3,Estatal!$Z$3:$Z$39)</f>
        <v>0</v>
      </c>
      <c r="O3" s="24">
        <f t="shared" ref="O3:O66" ca="1" si="0">SUM(F3:N3)</f>
        <v>570</v>
      </c>
    </row>
    <row r="4" spans="1:15">
      <c r="A4" s="69" t="s">
        <v>21</v>
      </c>
      <c r="B4" t="s">
        <v>16</v>
      </c>
      <c r="C4" s="6" t="s">
        <v>20</v>
      </c>
      <c r="D4" s="6" t="s">
        <v>18</v>
      </c>
      <c r="E4" s="6">
        <v>2001</v>
      </c>
      <c r="F4">
        <f>SUMIF(Liga!$A$2:$A$501,PARTICIPANTES!A4,Liga!$J$2:$J$501)</f>
        <v>355</v>
      </c>
      <c r="G4" s="69">
        <f>SUMIF('Copa EUS ABS Equipos'!$A$2:$A$26,PARTICIPANTES!A4,'Copa EUS ABS Equipos'!$C$2:$C$26)</f>
        <v>250</v>
      </c>
      <c r="J4">
        <f>SUMIF(Trials!$C$3:$C$53,PARTICIPANTES!A4,Trials!$D$3:$D$53)+SUMIF(Trials!$E$3:$E$53,PARTICIPANTES!A4,Trials!$F$3:$F$53)+SUMIF(Trials!$G$3:$G$53,PARTICIPANTES!A4,Trials!$H$3:$H$53)+SUMIF(Trials!$I$3:$I$53,PARTICIPANTES!A4,Trials!$J$3:$J$53)+SUMIF(Trials!$K$3:$K$53,PARTICIPANTES!A4,Trials!$L$3:$L$53)+SUMIF(Trials!$M$3:$M$53,PARTICIPANTES!A4,Trials!$N$3:$N$53)</f>
        <v>0</v>
      </c>
      <c r="K4">
        <f>SUMIF('Pre-Estatal'!$C$3:$C$39,PARTICIPANTES!A4,'Pre-Estatal'!$D$3:$D$39)+SUMIF('Pre-Estatal'!$E$3:$E$39,PARTICIPANTES!A4,'Pre-Estatal'!$F$3:$F$39)+SUMIF('Pre-Estatal'!$G$3:$G$39,PARTICIPANTES!A4,'Pre-Estatal'!$H$3:$H$39)+SUMIF('Pre-Estatal'!$I$3:$I$39,PARTICIPANTES!A4,'Pre-Estatal'!$J$3:$J$39)+SUMIF('Pre-Estatal'!$K$3:$K$39,PARTICIPANTES!A4,'Pre-Estatal'!$L$3:$L$39)+SUMIF('Pre-Estatal'!$M$3:$M$39,PARTICIPANTES!A4,'Pre-Estatal'!$N$3:$N$39)+SUMIF('Pre-Estatal'!$O$3:$O$39,PARTICIPANTES!A4,'Pre-Estatal'!$P$3:$P$39)+SUMIF('Pre-Estatal'!$Q$3:$Q$39,PARTICIPANTES!A4,'Pre-Estatal'!$R$3:$R$39)+SUMIF('Pre-Estatal'!$S$3:$S$39,PARTICIPANTES!A4,'Pre-Estatal'!$T$3:$T$39)+SUMIF('Pre-Estatal'!$U$3:$U$39,PARTICIPANTES!A4,'Pre-Estatal'!$V$3:$V$39)+SUMIF('Pre-Estatal'!$W$3:$W$39,PARTICIPANTES!A4,'Pre-Estatal'!$X$3:$X$39)+SUMIF('Pre-Estatal'!$Y$3:$Y$39,PARTICIPANTES!A4,'Pre-Estatal'!$Z$3:$Z$39)</f>
        <v>0</v>
      </c>
      <c r="L4">
        <f ca="1">SUMIF(Estatal!$E$3:$E$39,PARTICIPANTES!A4,Estatal!$F$3:$F$39)+SUMIF(Estatal!$G$3:$G$39,PARTICIPANTES!A4,Estatal!$H$3:$H$39)+SUMIF(Estatal!$I$3:$I$39,PARTICIPANTES!A4,Estatal!$J$3:$J$39)+SUMIF(Estatal!$K$3:$K$39,PARTICIPANTES!A4,Estatal!$L$3:$L$39)+SUMIF(Estatal!$M$3:$M$39,PARTICIPANTES!A4,Estatal!$N$3:$N$39)+SUMIF(Estatal!$O$3:$O$39,PARTICIPANTES!A4,Estatal!$P$3:$P$39)+SUMIF(Estatal!$Q$3:$MQ$39,PARTICIPANTES!A4,Estatal!$R$3:$R$39)+SUMIF(Estatal!$S$3:$S$39,PARTICIPANTES!A4,Estatal!$T$3:$T$39)+SUMIF(Estatal!$U$3:$U$39,PARTICIPANTES!A4,Estatal!$V$3:$V$39)+SUMIF(Estatal!$W$3:$W$39,PARTICIPANTES!A4,Estatal!$X$3:$X$39)+SUMIF(Estatal!$Y$3:$Y$39,PARTICIPANTES!A4,Estatal!$Z$3:$Z$39)</f>
        <v>0</v>
      </c>
      <c r="O4" s="24">
        <f t="shared" ca="1" si="0"/>
        <v>605</v>
      </c>
    </row>
    <row r="5" spans="1:15">
      <c r="A5" t="s">
        <v>22</v>
      </c>
      <c r="B5" t="s">
        <v>23</v>
      </c>
      <c r="C5" s="6" t="s">
        <v>20</v>
      </c>
      <c r="D5" s="6" t="s">
        <v>18</v>
      </c>
      <c r="E5" s="6">
        <v>1996</v>
      </c>
      <c r="F5">
        <f>SUMIF(Liga!$A$2:$A$501,PARTICIPANTES!A5,Liga!$J$2:$J$501)</f>
        <v>220</v>
      </c>
      <c r="G5">
        <f>SUMIF('Copa EUS ABS Equipos'!$A$2:$A$26,PARTICIPANTES!A5,'Copa EUS ABS Equipos'!$C$2:$C$26)</f>
        <v>150</v>
      </c>
      <c r="J5">
        <f>SUMIF(Trials!$C$3:$C$53,PARTICIPANTES!A5,Trials!$D$3:$D$53)+SUMIF(Trials!$E$3:$E$53,PARTICIPANTES!A5,Trials!$F$3:$F$53)+SUMIF(Trials!$G$3:$G$53,PARTICIPANTES!A5,Trials!$H$3:$H$53)+SUMIF(Trials!$I$3:$I$53,PARTICIPANTES!A5,Trials!$J$3:$J$53)+SUMIF(Trials!$K$3:$K$53,PARTICIPANTES!A5,Trials!$L$3:$L$53)+SUMIF(Trials!$M$3:$M$53,PARTICIPANTES!A5,Trials!$N$3:$N$53)</f>
        <v>0</v>
      </c>
      <c r="K5">
        <f>SUMIF('Pre-Estatal'!$C$3:$C$39,PARTICIPANTES!A5,'Pre-Estatal'!$D$3:$D$39)+SUMIF('Pre-Estatal'!$E$3:$E$39,PARTICIPANTES!A5,'Pre-Estatal'!$F$3:$F$39)+SUMIF('Pre-Estatal'!$G$3:$G$39,PARTICIPANTES!A5,'Pre-Estatal'!$H$3:$H$39)+SUMIF('Pre-Estatal'!$I$3:$I$39,PARTICIPANTES!A5,'Pre-Estatal'!$J$3:$J$39)+SUMIF('Pre-Estatal'!$K$3:$K$39,PARTICIPANTES!A5,'Pre-Estatal'!$L$3:$L$39)+SUMIF('Pre-Estatal'!$M$3:$M$39,PARTICIPANTES!A5,'Pre-Estatal'!$N$3:$N$39)+SUMIF('Pre-Estatal'!$O$3:$O$39,PARTICIPANTES!A5,'Pre-Estatal'!$P$3:$P$39)+SUMIF('Pre-Estatal'!$Q$3:$Q$39,PARTICIPANTES!A5,'Pre-Estatal'!$R$3:$R$39)+SUMIF('Pre-Estatal'!$S$3:$S$39,PARTICIPANTES!A5,'Pre-Estatal'!$T$3:$T$39)+SUMIF('Pre-Estatal'!$U$3:$U$39,PARTICIPANTES!A5,'Pre-Estatal'!$V$3:$V$39)+SUMIF('Pre-Estatal'!$W$3:$W$39,PARTICIPANTES!A5,'Pre-Estatal'!$X$3:$X$39)+SUMIF('Pre-Estatal'!$Y$3:$Y$39,PARTICIPANTES!A5,'Pre-Estatal'!$Z$3:$Z$39)</f>
        <v>500</v>
      </c>
      <c r="L5">
        <f ca="1">SUMIF(Estatal!$E$3:$E$39,PARTICIPANTES!A5,Estatal!$F$3:$F$39)+SUMIF(Estatal!$G$3:$G$39,PARTICIPANTES!A5,Estatal!$H$3:$H$39)+SUMIF(Estatal!$I$3:$I$39,PARTICIPANTES!A5,Estatal!$J$3:$J$39)+SUMIF(Estatal!$K$3:$K$39,PARTICIPANTES!A5,Estatal!$L$3:$L$39)+SUMIF(Estatal!$M$3:$M$39,PARTICIPANTES!A5,Estatal!$N$3:$N$39)+SUMIF(Estatal!$O$3:$O$39,PARTICIPANTES!A5,Estatal!$P$3:$P$39)+SUMIF(Estatal!$Q$3:$MQ$39,PARTICIPANTES!A5,Estatal!$R$3:$R$39)+SUMIF(Estatal!$S$3:$S$39,PARTICIPANTES!A5,Estatal!$T$3:$T$39)+SUMIF(Estatal!$U$3:$U$39,PARTICIPANTES!A5,Estatal!$V$3:$V$39)+SUMIF(Estatal!$W$3:$W$39,PARTICIPANTES!A5,Estatal!$X$3:$X$39)+SUMIF(Estatal!$Y$3:$Y$39,PARTICIPANTES!A5,Estatal!$Z$3:$Z$39)</f>
        <v>0</v>
      </c>
      <c r="O5" s="24">
        <f t="shared" ca="1" si="0"/>
        <v>870</v>
      </c>
    </row>
    <row r="6" spans="1:15">
      <c r="A6" t="s">
        <v>24</v>
      </c>
      <c r="B6" t="s">
        <v>23</v>
      </c>
      <c r="C6" s="6" t="s">
        <v>17</v>
      </c>
      <c r="D6" s="6" t="s">
        <v>18</v>
      </c>
      <c r="E6" s="6">
        <v>2008</v>
      </c>
      <c r="F6">
        <f>SUMIF(Liga!$A$2:$A$501,PARTICIPANTES!A6,Liga!$J$2:$J$501)</f>
        <v>275</v>
      </c>
      <c r="G6">
        <f>SUMIF('Copa EUS ABS Equipos'!$A$2:$A$26,PARTICIPANTES!A6,'Copa EUS ABS Equipos'!$C$2:$C$26)</f>
        <v>150</v>
      </c>
      <c r="J6">
        <f>SUMIF(Trials!$C$3:$C$53,PARTICIPANTES!A6,Trials!$D$3:$D$53)+SUMIF(Trials!$E$3:$E$53,PARTICIPANTES!A6,Trials!$F$3:$F$53)+SUMIF(Trials!$G$3:$G$53,PARTICIPANTES!A6,Trials!$H$3:$H$53)+SUMIF(Trials!$I$3:$I$53,PARTICIPANTES!A6,Trials!$J$3:$J$53)+SUMIF(Trials!$K$3:$K$53,PARTICIPANTES!A6,Trials!$L$3:$L$53)+SUMIF(Trials!$M$3:$M$53,PARTICIPANTES!A6,Trials!$N$3:$N$53)</f>
        <v>135</v>
      </c>
      <c r="K6">
        <f>SUMIF('Pre-Estatal'!$C$3:$C$39,PARTICIPANTES!A6,'Pre-Estatal'!$D$3:$D$39)+SUMIF('Pre-Estatal'!$E$3:$E$39,PARTICIPANTES!A6,'Pre-Estatal'!$F$3:$F$39)+SUMIF('Pre-Estatal'!$G$3:$G$39,PARTICIPANTES!A6,'Pre-Estatal'!$H$3:$H$39)+SUMIF('Pre-Estatal'!$I$3:$I$39,PARTICIPANTES!A6,'Pre-Estatal'!$J$3:$J$39)+SUMIF('Pre-Estatal'!$K$3:$K$39,PARTICIPANTES!A6,'Pre-Estatal'!$L$3:$L$39)+SUMIF('Pre-Estatal'!$M$3:$M$39,PARTICIPANTES!A6,'Pre-Estatal'!$N$3:$N$39)+SUMIF('Pre-Estatal'!$O$3:$O$39,PARTICIPANTES!A6,'Pre-Estatal'!$P$3:$P$39)+SUMIF('Pre-Estatal'!$Q$3:$Q$39,PARTICIPANTES!A6,'Pre-Estatal'!$R$3:$R$39)+SUMIF('Pre-Estatal'!$S$3:$S$39,PARTICIPANTES!A6,'Pre-Estatal'!$T$3:$T$39)+SUMIF('Pre-Estatal'!$U$3:$U$39,PARTICIPANTES!A6,'Pre-Estatal'!$V$3:$V$39)+SUMIF('Pre-Estatal'!$W$3:$W$39,PARTICIPANTES!A6,'Pre-Estatal'!$X$3:$X$39)+SUMIF('Pre-Estatal'!$Y$3:$Y$39,PARTICIPANTES!A6,'Pre-Estatal'!$Z$3:$Z$39)</f>
        <v>243</v>
      </c>
      <c r="L6">
        <f ca="1">SUMIF(Estatal!$E$3:$E$39,PARTICIPANTES!A6,Estatal!$F$3:$F$39)+SUMIF(Estatal!$G$3:$G$39,PARTICIPANTES!A6,Estatal!$H$3:$H$39)+SUMIF(Estatal!$I$3:$I$39,PARTICIPANTES!A6,Estatal!$J$3:$J$39)+SUMIF(Estatal!$K$3:$K$39,PARTICIPANTES!A6,Estatal!$L$3:$L$39)+SUMIF(Estatal!$M$3:$M$39,PARTICIPANTES!A6,Estatal!$N$3:$N$39)+SUMIF(Estatal!$O$3:$O$39,PARTICIPANTES!A6,Estatal!$P$3:$P$39)+SUMIF(Estatal!$Q$3:$MQ$39,PARTICIPANTES!A6,Estatal!$R$3:$R$39)+SUMIF(Estatal!$S$3:$S$39,PARTICIPANTES!A6,Estatal!$T$3:$T$39)+SUMIF(Estatal!$U$3:$U$39,PARTICIPANTES!A6,Estatal!$V$3:$V$39)+SUMIF(Estatal!$W$3:$W$39,PARTICIPANTES!A6,Estatal!$X$3:$X$39)+SUMIF(Estatal!$Y$3:$Y$39,PARTICIPANTES!A6,Estatal!$Z$3:$Z$39)</f>
        <v>0</v>
      </c>
      <c r="O6" s="24">
        <f t="shared" ca="1" si="0"/>
        <v>803</v>
      </c>
    </row>
    <row r="7" spans="1:15">
      <c r="A7" t="s">
        <v>25</v>
      </c>
      <c r="B7" t="s">
        <v>23</v>
      </c>
      <c r="C7" s="6" t="s">
        <v>26</v>
      </c>
      <c r="D7" s="6" t="s">
        <v>18</v>
      </c>
      <c r="E7" s="6">
        <v>1979</v>
      </c>
      <c r="F7">
        <f>SUMIF(Liga!$A$2:$A$501,PARTICIPANTES!A7,Liga!$J$2:$J$501)</f>
        <v>0</v>
      </c>
      <c r="G7">
        <f>SUMIF('Copa EUS ABS Equipos'!$A$2:$A$26,PARTICIPANTES!A7,'Copa EUS ABS Equipos'!$C$2:$C$26)</f>
        <v>150</v>
      </c>
      <c r="J7">
        <f>SUMIF(Trials!$C$3:$C$53,PARTICIPANTES!A7,Trials!$D$3:$D$53)+SUMIF(Trials!$E$3:$E$53,PARTICIPANTES!A7,Trials!$F$3:$F$53)+SUMIF(Trials!$G$3:$G$53,PARTICIPANTES!A7,Trials!$H$3:$H$53)+SUMIF(Trials!$I$3:$I$53,PARTICIPANTES!A7,Trials!$J$3:$J$53)+SUMIF(Trials!$K$3:$K$53,PARTICIPANTES!A7,Trials!$L$3:$L$53)+SUMIF(Trials!$M$3:$M$53,PARTICIPANTES!A7,Trials!$N$3:$N$53)</f>
        <v>0</v>
      </c>
      <c r="K7">
        <f>SUMIF('Pre-Estatal'!$C$3:$C$39,PARTICIPANTES!A7,'Pre-Estatal'!$D$3:$D$39)+SUMIF('Pre-Estatal'!$E$3:$E$39,PARTICIPANTES!A7,'Pre-Estatal'!$F$3:$F$39)+SUMIF('Pre-Estatal'!$G$3:$G$39,PARTICIPANTES!A7,'Pre-Estatal'!$H$3:$H$39)+SUMIF('Pre-Estatal'!$I$3:$I$39,PARTICIPANTES!A7,'Pre-Estatal'!$J$3:$J$39)+SUMIF('Pre-Estatal'!$K$3:$K$39,PARTICIPANTES!A7,'Pre-Estatal'!$L$3:$L$39)+SUMIF('Pre-Estatal'!$M$3:$M$39,PARTICIPANTES!A7,'Pre-Estatal'!$N$3:$N$39)+SUMIF('Pre-Estatal'!$O$3:$O$39,PARTICIPANTES!A7,'Pre-Estatal'!$P$3:$P$39)+SUMIF('Pre-Estatal'!$Q$3:$Q$39,PARTICIPANTES!A7,'Pre-Estatal'!$R$3:$R$39)+SUMIF('Pre-Estatal'!$S$3:$S$39,PARTICIPANTES!A7,'Pre-Estatal'!$T$3:$T$39)+SUMIF('Pre-Estatal'!$U$3:$U$39,PARTICIPANTES!A7,'Pre-Estatal'!$V$3:$V$39)+SUMIF('Pre-Estatal'!$W$3:$W$39,PARTICIPANTES!A7,'Pre-Estatal'!$X$3:$X$39)+SUMIF('Pre-Estatal'!$Y$3:$Y$39,PARTICIPANTES!A7,'Pre-Estatal'!$Z$3:$Z$39)</f>
        <v>160</v>
      </c>
      <c r="L7">
        <f ca="1">SUMIF(Estatal!$E$3:$E$39,PARTICIPANTES!A7,Estatal!$F$3:$F$39)+SUMIF(Estatal!$G$3:$G$39,PARTICIPANTES!A7,Estatal!$H$3:$H$39)+SUMIF(Estatal!$I$3:$I$39,PARTICIPANTES!A7,Estatal!$J$3:$J$39)+SUMIF(Estatal!$K$3:$K$39,PARTICIPANTES!A7,Estatal!$L$3:$L$39)+SUMIF(Estatal!$M$3:$M$39,PARTICIPANTES!A7,Estatal!$N$3:$N$39)+SUMIF(Estatal!$O$3:$O$39,PARTICIPANTES!A7,Estatal!$P$3:$P$39)+SUMIF(Estatal!$Q$3:$MQ$39,PARTICIPANTES!A7,Estatal!$R$3:$R$39)+SUMIF(Estatal!$S$3:$S$39,PARTICIPANTES!A7,Estatal!$T$3:$T$39)+SUMIF(Estatal!$U$3:$U$39,PARTICIPANTES!A7,Estatal!$V$3:$V$39)+SUMIF(Estatal!$W$3:$W$39,PARTICIPANTES!A7,Estatal!$X$3:$X$39)+SUMIF(Estatal!$Y$3:$Y$39,PARTICIPANTES!A7,Estatal!$Z$3:$Z$39)</f>
        <v>0</v>
      </c>
      <c r="O7" s="24">
        <f t="shared" ca="1" si="0"/>
        <v>310</v>
      </c>
    </row>
    <row r="8" spans="1:15">
      <c r="A8" t="s">
        <v>27</v>
      </c>
      <c r="B8" t="s">
        <v>23</v>
      </c>
      <c r="C8" s="6" t="s">
        <v>20</v>
      </c>
      <c r="D8" s="6" t="s">
        <v>18</v>
      </c>
      <c r="E8" s="6">
        <v>1999</v>
      </c>
      <c r="F8">
        <f>SUMIF(Liga!$A$2:$A$501,PARTICIPANTES!A8,Liga!$J$2:$J$501)</f>
        <v>0</v>
      </c>
      <c r="G8">
        <f>SUMIF('Copa EUS ABS Equipos'!$A$2:$A$26,PARTICIPANTES!A8,'Copa EUS ABS Equipos'!$C$2:$C$26)</f>
        <v>150</v>
      </c>
      <c r="J8">
        <f>SUMIF(Trials!$C$3:$C$53,PARTICIPANTES!A8,Trials!$D$3:$D$53)+SUMIF(Trials!$E$3:$E$53,PARTICIPANTES!A8,Trials!$F$3:$F$53)+SUMIF(Trials!$G$3:$G$53,PARTICIPANTES!A8,Trials!$H$3:$H$53)+SUMIF(Trials!$I$3:$I$53,PARTICIPANTES!A8,Trials!$J$3:$J$53)+SUMIF(Trials!$K$3:$K$53,PARTICIPANTES!A8,Trials!$L$3:$L$53)+SUMIF(Trials!$M$3:$M$53,PARTICIPANTES!A8,Trials!$N$3:$N$53)</f>
        <v>0</v>
      </c>
      <c r="K8">
        <f>SUMIF('Pre-Estatal'!$C$3:$C$39,PARTICIPANTES!A8,'Pre-Estatal'!$D$3:$D$39)+SUMIF('Pre-Estatal'!$E$3:$E$39,PARTICIPANTES!A8,'Pre-Estatal'!$F$3:$F$39)+SUMIF('Pre-Estatal'!$G$3:$G$39,PARTICIPANTES!A8,'Pre-Estatal'!$H$3:$H$39)+SUMIF('Pre-Estatal'!$I$3:$I$39,PARTICIPANTES!A8,'Pre-Estatal'!$J$3:$J$39)+SUMIF('Pre-Estatal'!$K$3:$K$39,PARTICIPANTES!A8,'Pre-Estatal'!$L$3:$L$39)+SUMIF('Pre-Estatal'!$M$3:$M$39,PARTICIPANTES!A8,'Pre-Estatal'!$N$3:$N$39)+SUMIF('Pre-Estatal'!$O$3:$O$39,PARTICIPANTES!A8,'Pre-Estatal'!$P$3:$P$39)+SUMIF('Pre-Estatal'!$Q$3:$Q$39,PARTICIPANTES!A8,'Pre-Estatal'!$R$3:$R$39)+SUMIF('Pre-Estatal'!$S$3:$S$39,PARTICIPANTES!A8,'Pre-Estatal'!$T$3:$T$39)+SUMIF('Pre-Estatal'!$U$3:$U$39,PARTICIPANTES!A8,'Pre-Estatal'!$V$3:$V$39)+SUMIF('Pre-Estatal'!$W$3:$W$39,PARTICIPANTES!A8,'Pre-Estatal'!$X$3:$X$39)+SUMIF('Pre-Estatal'!$Y$3:$Y$39,PARTICIPANTES!A8,'Pre-Estatal'!$Z$3:$Z$39)</f>
        <v>0</v>
      </c>
      <c r="L8">
        <f ca="1">SUMIF(Estatal!$E$3:$E$39,PARTICIPANTES!A8,Estatal!$F$3:$F$39)+SUMIF(Estatal!$G$3:$G$39,PARTICIPANTES!A8,Estatal!$H$3:$H$39)+SUMIF(Estatal!$I$3:$I$39,PARTICIPANTES!A8,Estatal!$J$3:$J$39)+SUMIF(Estatal!$K$3:$K$39,PARTICIPANTES!A8,Estatal!$L$3:$L$39)+SUMIF(Estatal!$M$3:$M$39,PARTICIPANTES!A8,Estatal!$N$3:$N$39)+SUMIF(Estatal!$O$3:$O$39,PARTICIPANTES!A8,Estatal!$P$3:$P$39)+SUMIF(Estatal!$Q$3:$MQ$39,PARTICIPANTES!A8,Estatal!$R$3:$R$39)+SUMIF(Estatal!$S$3:$S$39,PARTICIPANTES!A8,Estatal!$T$3:$T$39)+SUMIF(Estatal!$U$3:$U$39,PARTICIPANTES!A8,Estatal!$V$3:$V$39)+SUMIF(Estatal!$W$3:$W$39,PARTICIPANTES!A8,Estatal!$X$3:$X$39)+SUMIF(Estatal!$Y$3:$Y$39,PARTICIPANTES!A8,Estatal!$Z$3:$Z$39)</f>
        <v>0</v>
      </c>
      <c r="O8" s="24">
        <f t="shared" ca="1" si="0"/>
        <v>150</v>
      </c>
    </row>
    <row r="9" spans="1:15">
      <c r="A9" t="s">
        <v>28</v>
      </c>
      <c r="B9" t="s">
        <v>29</v>
      </c>
      <c r="C9" s="6" t="s">
        <v>20</v>
      </c>
      <c r="D9" s="6" t="s">
        <v>18</v>
      </c>
      <c r="E9" s="6">
        <v>1998</v>
      </c>
      <c r="F9">
        <f>SUMIF(Liga!$A$2:$A$501,PARTICIPANTES!A9,Liga!$J$2:$J$501)</f>
        <v>240</v>
      </c>
      <c r="G9" s="69">
        <f>SUMIF('Copa EUS ABS Equipos'!$A$2:$A$26,PARTICIPANTES!A9,'Copa EUS ABS Equipos'!$C$2:$C$26)</f>
        <v>166</v>
      </c>
      <c r="J9">
        <f>SUMIF(Trials!$C$3:$C$53,PARTICIPANTES!A9,Trials!$D$3:$D$53)+SUMIF(Trials!$E$3:$E$53,PARTICIPANTES!A9,Trials!$F$3:$F$53)+SUMIF(Trials!$G$3:$G$53,PARTICIPANTES!A9,Trials!$H$3:$H$53)+SUMIF(Trials!$I$3:$I$53,PARTICIPANTES!A9,Trials!$J$3:$J$53)+SUMIF(Trials!$K$3:$K$53,PARTICIPANTES!A9,Trials!$L$3:$L$53)+SUMIF(Trials!$M$3:$M$53,PARTICIPANTES!A9,Trials!$N$3:$N$53)</f>
        <v>0</v>
      </c>
      <c r="K9">
        <f>SUMIF('Pre-Estatal'!$C$3:$C$39,PARTICIPANTES!A9,'Pre-Estatal'!$D$3:$D$39)+SUMIF('Pre-Estatal'!$E$3:$E$39,PARTICIPANTES!A9,'Pre-Estatal'!$F$3:$F$39)+SUMIF('Pre-Estatal'!$G$3:$G$39,PARTICIPANTES!A9,'Pre-Estatal'!$H$3:$H$39)+SUMIF('Pre-Estatal'!$I$3:$I$39,PARTICIPANTES!A9,'Pre-Estatal'!$J$3:$J$39)+SUMIF('Pre-Estatal'!$K$3:$K$39,PARTICIPANTES!A9,'Pre-Estatal'!$L$3:$L$39)+SUMIF('Pre-Estatal'!$M$3:$M$39,PARTICIPANTES!A9,'Pre-Estatal'!$N$3:$N$39)+SUMIF('Pre-Estatal'!$O$3:$O$39,PARTICIPANTES!A9,'Pre-Estatal'!$P$3:$P$39)+SUMIF('Pre-Estatal'!$Q$3:$Q$39,PARTICIPANTES!A9,'Pre-Estatal'!$R$3:$R$39)+SUMIF('Pre-Estatal'!$S$3:$S$39,PARTICIPANTES!A9,'Pre-Estatal'!$T$3:$T$39)+SUMIF('Pre-Estatal'!$U$3:$U$39,PARTICIPANTES!A9,'Pre-Estatal'!$V$3:$V$39)+SUMIF('Pre-Estatal'!$W$3:$W$39,PARTICIPANTES!A9,'Pre-Estatal'!$X$3:$X$39)+SUMIF('Pre-Estatal'!$Y$3:$Y$39,PARTICIPANTES!A9,'Pre-Estatal'!$Z$3:$Z$39)</f>
        <v>0</v>
      </c>
      <c r="L9">
        <f ca="1">SUMIF(Estatal!$E$3:$E$39,PARTICIPANTES!A9,Estatal!$F$3:$F$39)+SUMIF(Estatal!$G$3:$G$39,PARTICIPANTES!A9,Estatal!$H$3:$H$39)+SUMIF(Estatal!$I$3:$I$39,PARTICIPANTES!A9,Estatal!$J$3:$J$39)+SUMIF(Estatal!$K$3:$K$39,PARTICIPANTES!A9,Estatal!$L$3:$L$39)+SUMIF(Estatal!$M$3:$M$39,PARTICIPANTES!A9,Estatal!$N$3:$N$39)+SUMIF(Estatal!$O$3:$O$39,PARTICIPANTES!A9,Estatal!$P$3:$P$39)+SUMIF(Estatal!$Q$3:$MQ$39,PARTICIPANTES!A9,Estatal!$R$3:$R$39)+SUMIF(Estatal!$S$3:$S$39,PARTICIPANTES!A9,Estatal!$T$3:$T$39)+SUMIF(Estatal!$U$3:$U$39,PARTICIPANTES!A9,Estatal!$V$3:$V$39)+SUMIF(Estatal!$W$3:$W$39,PARTICIPANTES!A9,Estatal!$X$3:$X$39)+SUMIF(Estatal!$Y$3:$Y$39,PARTICIPANTES!A9,Estatal!$Z$3:$Z$39)</f>
        <v>0</v>
      </c>
      <c r="O9" s="24">
        <f t="shared" ca="1" si="0"/>
        <v>406</v>
      </c>
    </row>
    <row r="10" spans="1:15">
      <c r="A10" t="s">
        <v>30</v>
      </c>
      <c r="B10" t="s">
        <v>29</v>
      </c>
      <c r="C10" s="6" t="s">
        <v>20</v>
      </c>
      <c r="D10" s="6" t="s">
        <v>18</v>
      </c>
      <c r="E10" s="6">
        <v>1993</v>
      </c>
      <c r="F10">
        <f>SUMIF(Liga!$A$2:$A$501,PARTICIPANTES!A10,Liga!$J$2:$J$501)</f>
        <v>220</v>
      </c>
      <c r="G10">
        <f>SUMIF('Copa EUS ABS Equipos'!$A$2:$A$26,PARTICIPANTES!A10,'Copa EUS ABS Equipos'!$C$2:$C$26)</f>
        <v>166</v>
      </c>
      <c r="J10">
        <f>SUMIF(Trials!$C$3:$C$53,PARTICIPANTES!A10,Trials!$D$3:$D$53)+SUMIF(Trials!$E$3:$E$53,PARTICIPANTES!A10,Trials!$F$3:$F$53)+SUMIF(Trials!$G$3:$G$53,PARTICIPANTES!A10,Trials!$H$3:$H$53)+SUMIF(Trials!$I$3:$I$53,PARTICIPANTES!A10,Trials!$J$3:$J$53)+SUMIF(Trials!$K$3:$K$53,PARTICIPANTES!A10,Trials!$L$3:$L$53)+SUMIF(Trials!$M$3:$M$53,PARTICIPANTES!A10,Trials!$N$3:$N$53)</f>
        <v>0</v>
      </c>
      <c r="K10">
        <f>SUMIF('Pre-Estatal'!$C$3:$C$39,PARTICIPANTES!A10,'Pre-Estatal'!$D$3:$D$39)+SUMIF('Pre-Estatal'!$E$3:$E$39,PARTICIPANTES!A10,'Pre-Estatal'!$F$3:$F$39)+SUMIF('Pre-Estatal'!$G$3:$G$39,PARTICIPANTES!A10,'Pre-Estatal'!$H$3:$H$39)+SUMIF('Pre-Estatal'!$I$3:$I$39,PARTICIPANTES!A10,'Pre-Estatal'!$J$3:$J$39)+SUMIF('Pre-Estatal'!$K$3:$K$39,PARTICIPANTES!A10,'Pre-Estatal'!$L$3:$L$39)+SUMIF('Pre-Estatal'!$M$3:$M$39,PARTICIPANTES!A10,'Pre-Estatal'!$N$3:$N$39)+SUMIF('Pre-Estatal'!$O$3:$O$39,PARTICIPANTES!A10,'Pre-Estatal'!$P$3:$P$39)+SUMIF('Pre-Estatal'!$Q$3:$Q$39,PARTICIPANTES!A10,'Pre-Estatal'!$R$3:$R$39)+SUMIF('Pre-Estatal'!$S$3:$S$39,PARTICIPANTES!A10,'Pre-Estatal'!$T$3:$T$39)+SUMIF('Pre-Estatal'!$U$3:$U$39,PARTICIPANTES!A10,'Pre-Estatal'!$V$3:$V$39)+SUMIF('Pre-Estatal'!$W$3:$W$39,PARTICIPANTES!A10,'Pre-Estatal'!$X$3:$X$39)+SUMIF('Pre-Estatal'!$Y$3:$Y$39,PARTICIPANTES!A10,'Pre-Estatal'!$Z$3:$Z$39)</f>
        <v>0</v>
      </c>
      <c r="L10">
        <f ca="1">SUMIF(Estatal!$E$3:$E$39,PARTICIPANTES!A10,Estatal!$F$3:$F$39)+SUMIF(Estatal!$G$3:$G$39,PARTICIPANTES!A10,Estatal!$H$3:$H$39)+SUMIF(Estatal!$I$3:$I$39,PARTICIPANTES!A10,Estatal!$J$3:$J$39)+SUMIF(Estatal!$K$3:$K$39,PARTICIPANTES!A10,Estatal!$L$3:$L$39)+SUMIF(Estatal!$M$3:$M$39,PARTICIPANTES!A10,Estatal!$N$3:$N$39)+SUMIF(Estatal!$O$3:$O$39,PARTICIPANTES!A10,Estatal!$P$3:$P$39)+SUMIF(Estatal!$Q$3:$MQ$39,PARTICIPANTES!A10,Estatal!$R$3:$R$39)+SUMIF(Estatal!$S$3:$S$39,PARTICIPANTES!A10,Estatal!$T$3:$T$39)+SUMIF(Estatal!$U$3:$U$39,PARTICIPANTES!A10,Estatal!$V$3:$V$39)+SUMIF(Estatal!$W$3:$W$39,PARTICIPANTES!A10,Estatal!$X$3:$X$39)+SUMIF(Estatal!$Y$3:$Y$39,PARTICIPANTES!A10,Estatal!$Z$3:$Z$39)</f>
        <v>0</v>
      </c>
      <c r="O10" s="24">
        <f t="shared" ca="1" si="0"/>
        <v>386</v>
      </c>
    </row>
    <row r="11" spans="1:15">
      <c r="A11" t="s">
        <v>31</v>
      </c>
      <c r="B11" t="s">
        <v>29</v>
      </c>
      <c r="C11" s="6" t="s">
        <v>20</v>
      </c>
      <c r="D11" s="6" t="s">
        <v>18</v>
      </c>
      <c r="E11" s="6">
        <v>2002</v>
      </c>
      <c r="F11">
        <f>SUMIF(Liga!$A$2:$A$501,PARTICIPANTES!A11,Liga!$J$2:$J$501)</f>
        <v>110</v>
      </c>
      <c r="G11">
        <f>SUMIF('Copa EUS ABS Equipos'!$A$2:$A$26,PARTICIPANTES!A11,'Copa EUS ABS Equipos'!$C$2:$C$26)</f>
        <v>166</v>
      </c>
      <c r="J11">
        <f>SUMIF(Trials!$C$3:$C$53,PARTICIPANTES!A11,Trials!$D$3:$D$53)+SUMIF(Trials!$E$3:$E$53,PARTICIPANTES!A11,Trials!$F$3:$F$53)+SUMIF(Trials!$G$3:$G$53,PARTICIPANTES!A11,Trials!$H$3:$H$53)+SUMIF(Trials!$I$3:$I$53,PARTICIPANTES!A11,Trials!$J$3:$J$53)+SUMIF(Trials!$K$3:$K$53,PARTICIPANTES!A11,Trials!$L$3:$L$53)+SUMIF(Trials!$M$3:$M$53,PARTICIPANTES!A11,Trials!$N$3:$N$53)</f>
        <v>0</v>
      </c>
      <c r="K11">
        <f>SUMIF('Pre-Estatal'!$C$3:$C$39,PARTICIPANTES!A11,'Pre-Estatal'!$D$3:$D$39)+SUMIF('Pre-Estatal'!$E$3:$E$39,PARTICIPANTES!A11,'Pre-Estatal'!$F$3:$F$39)+SUMIF('Pre-Estatal'!$G$3:$G$39,PARTICIPANTES!A11,'Pre-Estatal'!$H$3:$H$39)+SUMIF('Pre-Estatal'!$I$3:$I$39,PARTICIPANTES!A11,'Pre-Estatal'!$J$3:$J$39)+SUMIF('Pre-Estatal'!$K$3:$K$39,PARTICIPANTES!A11,'Pre-Estatal'!$L$3:$L$39)+SUMIF('Pre-Estatal'!$M$3:$M$39,PARTICIPANTES!A11,'Pre-Estatal'!$N$3:$N$39)+SUMIF('Pre-Estatal'!$O$3:$O$39,PARTICIPANTES!A11,'Pre-Estatal'!$P$3:$P$39)+SUMIF('Pre-Estatal'!$Q$3:$Q$39,PARTICIPANTES!A11,'Pre-Estatal'!$R$3:$R$39)+SUMIF('Pre-Estatal'!$S$3:$S$39,PARTICIPANTES!A11,'Pre-Estatal'!$T$3:$T$39)+SUMIF('Pre-Estatal'!$U$3:$U$39,PARTICIPANTES!A11,'Pre-Estatal'!$V$3:$V$39)+SUMIF('Pre-Estatal'!$W$3:$W$39,PARTICIPANTES!A11,'Pre-Estatal'!$X$3:$X$39)+SUMIF('Pre-Estatal'!$Y$3:$Y$39,PARTICIPANTES!A11,'Pre-Estatal'!$Z$3:$Z$39)</f>
        <v>0</v>
      </c>
      <c r="L11">
        <f ca="1">SUMIF(Estatal!$E$3:$E$39,PARTICIPANTES!A11,Estatal!$F$3:$F$39)+SUMIF(Estatal!$G$3:$G$39,PARTICIPANTES!A11,Estatal!$H$3:$H$39)+SUMIF(Estatal!$I$3:$I$39,PARTICIPANTES!A11,Estatal!$J$3:$J$39)+SUMIF(Estatal!$K$3:$K$39,PARTICIPANTES!A11,Estatal!$L$3:$L$39)+SUMIF(Estatal!$M$3:$M$39,PARTICIPANTES!A11,Estatal!$N$3:$N$39)+SUMIF(Estatal!$O$3:$O$39,PARTICIPANTES!A11,Estatal!$P$3:$P$39)+SUMIF(Estatal!$Q$3:$MQ$39,PARTICIPANTES!A11,Estatal!$R$3:$R$39)+SUMIF(Estatal!$S$3:$S$39,PARTICIPANTES!A11,Estatal!$T$3:$T$39)+SUMIF(Estatal!$U$3:$U$39,PARTICIPANTES!A11,Estatal!$V$3:$V$39)+SUMIF(Estatal!$W$3:$W$39,PARTICIPANTES!A11,Estatal!$X$3:$X$39)+SUMIF(Estatal!$Y$3:$Y$39,PARTICIPANTES!A11,Estatal!$Z$3:$Z$39)</f>
        <v>0</v>
      </c>
      <c r="O11" s="24">
        <f t="shared" ca="1" si="0"/>
        <v>276</v>
      </c>
    </row>
    <row r="12" spans="1:15">
      <c r="A12" s="69" t="s">
        <v>32</v>
      </c>
      <c r="B12" t="s">
        <v>33</v>
      </c>
      <c r="C12" s="6" t="s">
        <v>20</v>
      </c>
      <c r="D12" s="6" t="s">
        <v>18</v>
      </c>
      <c r="E12" s="6">
        <v>1999</v>
      </c>
      <c r="F12">
        <f>SUMIF(Liga!$A$2:$A$501,PARTICIPANTES!A12,Liga!$J$2:$J$501)</f>
        <v>0</v>
      </c>
      <c r="G12">
        <f>SUMIF('Copa EUS ABS Equipos'!$A$2:$A$26,PARTICIPANTES!A12,'Copa EUS ABS Equipos'!$C$2:$C$26)</f>
        <v>133</v>
      </c>
      <c r="J12">
        <f>SUMIF(Trials!$C$3:$C$53,PARTICIPANTES!A12,Trials!$D$3:$D$53)+SUMIF(Trials!$E$3:$E$53,PARTICIPANTES!A12,Trials!$F$3:$F$53)+SUMIF(Trials!$G$3:$G$53,PARTICIPANTES!A12,Trials!$H$3:$H$53)+SUMIF(Trials!$I$3:$I$53,PARTICIPANTES!A12,Trials!$J$3:$J$53)+SUMIF(Trials!$K$3:$K$53,PARTICIPANTES!A12,Trials!$L$3:$L$53)+SUMIF(Trials!$M$3:$M$53,PARTICIPANTES!A12,Trials!$N$3:$N$53)</f>
        <v>0</v>
      </c>
      <c r="K12">
        <f>SUMIF('Pre-Estatal'!$C$3:$C$39,PARTICIPANTES!A12,'Pre-Estatal'!$D$3:$D$39)+SUMIF('Pre-Estatal'!$E$3:$E$39,PARTICIPANTES!A12,'Pre-Estatal'!$F$3:$F$39)+SUMIF('Pre-Estatal'!$G$3:$G$39,PARTICIPANTES!A12,'Pre-Estatal'!$H$3:$H$39)+SUMIF('Pre-Estatal'!$I$3:$I$39,PARTICIPANTES!A12,'Pre-Estatal'!$J$3:$J$39)+SUMIF('Pre-Estatal'!$K$3:$K$39,PARTICIPANTES!A12,'Pre-Estatal'!$L$3:$L$39)+SUMIF('Pre-Estatal'!$M$3:$M$39,PARTICIPANTES!A12,'Pre-Estatal'!$N$3:$N$39)+SUMIF('Pre-Estatal'!$O$3:$O$39,PARTICIPANTES!A12,'Pre-Estatal'!$P$3:$P$39)+SUMIF('Pre-Estatal'!$Q$3:$Q$39,PARTICIPANTES!A12,'Pre-Estatal'!$R$3:$R$39)+SUMIF('Pre-Estatal'!$S$3:$S$39,PARTICIPANTES!A12,'Pre-Estatal'!$T$3:$T$39)+SUMIF('Pre-Estatal'!$U$3:$U$39,PARTICIPANTES!A12,'Pre-Estatal'!$V$3:$V$39)+SUMIF('Pre-Estatal'!$W$3:$W$39,PARTICIPANTES!A12,'Pre-Estatal'!$X$3:$X$39)+SUMIF('Pre-Estatal'!$Y$3:$Y$39,PARTICIPANTES!A12,'Pre-Estatal'!$Z$3:$Z$39)</f>
        <v>0</v>
      </c>
      <c r="L12">
        <f ca="1">SUMIF(Estatal!$E$3:$E$39,PARTICIPANTES!A12,Estatal!$F$3:$F$39)+SUMIF(Estatal!$G$3:$G$39,PARTICIPANTES!A12,Estatal!$H$3:$H$39)+SUMIF(Estatal!$I$3:$I$39,PARTICIPANTES!A12,Estatal!$J$3:$J$39)+SUMIF(Estatal!$K$3:$K$39,PARTICIPANTES!A12,Estatal!$L$3:$L$39)+SUMIF(Estatal!$M$3:$M$39,PARTICIPANTES!A12,Estatal!$N$3:$N$39)+SUMIF(Estatal!$O$3:$O$39,PARTICIPANTES!A12,Estatal!$P$3:$P$39)+SUMIF(Estatal!$Q$3:$MQ$39,PARTICIPANTES!A12,Estatal!$R$3:$R$39)+SUMIF(Estatal!$S$3:$S$39,PARTICIPANTES!A12,Estatal!$T$3:$T$39)+SUMIF(Estatal!$U$3:$U$39,PARTICIPANTES!A12,Estatal!$V$3:$V$39)+SUMIF(Estatal!$W$3:$W$39,PARTICIPANTES!A12,Estatal!$X$3:$X$39)+SUMIF(Estatal!$Y$3:$Y$39,PARTICIPANTES!A12,Estatal!$Z$3:$Z$39)</f>
        <v>0</v>
      </c>
      <c r="O12" s="24">
        <f t="shared" ca="1" si="0"/>
        <v>133</v>
      </c>
    </row>
    <row r="13" spans="1:15">
      <c r="A13" s="69" t="s">
        <v>34</v>
      </c>
      <c r="B13" t="s">
        <v>33</v>
      </c>
      <c r="C13" s="6" t="s">
        <v>20</v>
      </c>
      <c r="D13" s="6" t="s">
        <v>18</v>
      </c>
      <c r="E13" s="6">
        <v>2001</v>
      </c>
      <c r="F13">
        <f>SUMIF(Liga!$A$2:$A$501,PARTICIPANTES!A13,Liga!$J$2:$J$501)</f>
        <v>180</v>
      </c>
      <c r="G13">
        <f>SUMIF('Copa EUS ABS Equipos'!$A$2:$A$26,PARTICIPANTES!A13,'Copa EUS ABS Equipos'!$C$2:$C$26)</f>
        <v>133</v>
      </c>
      <c r="J13">
        <f>SUMIF(Trials!$C$3:$C$53,PARTICIPANTES!A13,Trials!$D$3:$D$53)+SUMIF(Trials!$E$3:$E$53,PARTICIPANTES!A13,Trials!$F$3:$F$53)+SUMIF(Trials!$G$3:$G$53,PARTICIPANTES!A13,Trials!$H$3:$H$53)+SUMIF(Trials!$I$3:$I$53,PARTICIPANTES!A13,Trials!$J$3:$J$53)+SUMIF(Trials!$K$3:$K$53,PARTICIPANTES!A13,Trials!$L$3:$L$53)+SUMIF(Trials!$M$3:$M$53,PARTICIPANTES!A13,Trials!$N$3:$N$53)</f>
        <v>0</v>
      </c>
      <c r="K13">
        <f>SUMIF('Pre-Estatal'!$C$3:$C$39,PARTICIPANTES!A13,'Pre-Estatal'!$D$3:$D$39)+SUMIF('Pre-Estatal'!$E$3:$E$39,PARTICIPANTES!A13,'Pre-Estatal'!$F$3:$F$39)+SUMIF('Pre-Estatal'!$G$3:$G$39,PARTICIPANTES!A13,'Pre-Estatal'!$H$3:$H$39)+SUMIF('Pre-Estatal'!$I$3:$I$39,PARTICIPANTES!A13,'Pre-Estatal'!$J$3:$J$39)+SUMIF('Pre-Estatal'!$K$3:$K$39,PARTICIPANTES!A13,'Pre-Estatal'!$L$3:$L$39)+SUMIF('Pre-Estatal'!$M$3:$M$39,PARTICIPANTES!A13,'Pre-Estatal'!$N$3:$N$39)+SUMIF('Pre-Estatal'!$O$3:$O$39,PARTICIPANTES!A13,'Pre-Estatal'!$P$3:$P$39)+SUMIF('Pre-Estatal'!$Q$3:$Q$39,PARTICIPANTES!A13,'Pre-Estatal'!$R$3:$R$39)+SUMIF('Pre-Estatal'!$S$3:$S$39,PARTICIPANTES!A13,'Pre-Estatal'!$T$3:$T$39)+SUMIF('Pre-Estatal'!$U$3:$U$39,PARTICIPANTES!A13,'Pre-Estatal'!$V$3:$V$39)+SUMIF('Pre-Estatal'!$W$3:$W$39,PARTICIPANTES!A13,'Pre-Estatal'!$X$3:$X$39)+SUMIF('Pre-Estatal'!$Y$3:$Y$39,PARTICIPANTES!A13,'Pre-Estatal'!$Z$3:$Z$39)</f>
        <v>0</v>
      </c>
      <c r="L13">
        <f ca="1">SUMIF(Estatal!$E$3:$E$39,PARTICIPANTES!A13,Estatal!$F$3:$F$39)+SUMIF(Estatal!$G$3:$G$39,PARTICIPANTES!A13,Estatal!$H$3:$H$39)+SUMIF(Estatal!$I$3:$I$39,PARTICIPANTES!A13,Estatal!$J$3:$J$39)+SUMIF(Estatal!$K$3:$K$39,PARTICIPANTES!A13,Estatal!$L$3:$L$39)+SUMIF(Estatal!$M$3:$M$39,PARTICIPANTES!A13,Estatal!$N$3:$N$39)+SUMIF(Estatal!$O$3:$O$39,PARTICIPANTES!A13,Estatal!$P$3:$P$39)+SUMIF(Estatal!$Q$3:$MQ$39,PARTICIPANTES!A13,Estatal!$R$3:$R$39)+SUMIF(Estatal!$S$3:$S$39,PARTICIPANTES!A13,Estatal!$T$3:$T$39)+SUMIF(Estatal!$U$3:$U$39,PARTICIPANTES!A13,Estatal!$V$3:$V$39)+SUMIF(Estatal!$W$3:$W$39,PARTICIPANTES!A13,Estatal!$X$3:$X$39)+SUMIF(Estatal!$Y$3:$Y$39,PARTICIPANTES!A13,Estatal!$Z$3:$Z$39)</f>
        <v>0</v>
      </c>
      <c r="O13" s="24">
        <f t="shared" ca="1" si="0"/>
        <v>313</v>
      </c>
    </row>
    <row r="14" spans="1:15">
      <c r="A14" s="69" t="s">
        <v>35</v>
      </c>
      <c r="B14" t="s">
        <v>33</v>
      </c>
      <c r="C14" s="6" t="s">
        <v>20</v>
      </c>
      <c r="D14" s="6" t="s">
        <v>18</v>
      </c>
      <c r="E14" s="6">
        <v>2001</v>
      </c>
      <c r="F14">
        <f>SUMIF(Liga!$A$2:$A$501,PARTICIPANTES!A14,Liga!$J$2:$J$501)</f>
        <v>60</v>
      </c>
      <c r="G14">
        <f>SUMIF('Copa EUS ABS Equipos'!$A$2:$A$26,PARTICIPANTES!A14,'Copa EUS ABS Equipos'!$C$2:$C$26)</f>
        <v>133</v>
      </c>
      <c r="J14">
        <f>SUMIF(Trials!$C$3:$C$53,PARTICIPANTES!A14,Trials!$D$3:$D$53)+SUMIF(Trials!$E$3:$E$53,PARTICIPANTES!A14,Trials!$F$3:$F$53)+SUMIF(Trials!$G$3:$G$53,PARTICIPANTES!A14,Trials!$H$3:$H$53)+SUMIF(Trials!$I$3:$I$53,PARTICIPANTES!A14,Trials!$J$3:$J$53)+SUMIF(Trials!$K$3:$K$53,PARTICIPANTES!A14,Trials!$L$3:$L$53)+SUMIF(Trials!$M$3:$M$53,PARTICIPANTES!A14,Trials!$N$3:$N$53)</f>
        <v>0</v>
      </c>
      <c r="K14">
        <f>SUMIF('Pre-Estatal'!$C$3:$C$39,PARTICIPANTES!A14,'Pre-Estatal'!$D$3:$D$39)+SUMIF('Pre-Estatal'!$E$3:$E$39,PARTICIPANTES!A14,'Pre-Estatal'!$F$3:$F$39)+SUMIF('Pre-Estatal'!$G$3:$G$39,PARTICIPANTES!A14,'Pre-Estatal'!$H$3:$H$39)+SUMIF('Pre-Estatal'!$I$3:$I$39,PARTICIPANTES!A14,'Pre-Estatal'!$J$3:$J$39)+SUMIF('Pre-Estatal'!$K$3:$K$39,PARTICIPANTES!A14,'Pre-Estatal'!$L$3:$L$39)+SUMIF('Pre-Estatal'!$M$3:$M$39,PARTICIPANTES!A14,'Pre-Estatal'!$N$3:$N$39)+SUMIF('Pre-Estatal'!$O$3:$O$39,PARTICIPANTES!A14,'Pre-Estatal'!$P$3:$P$39)+SUMIF('Pre-Estatal'!$Q$3:$Q$39,PARTICIPANTES!A14,'Pre-Estatal'!$R$3:$R$39)+SUMIF('Pre-Estatal'!$S$3:$S$39,PARTICIPANTES!A14,'Pre-Estatal'!$T$3:$T$39)+SUMIF('Pre-Estatal'!$U$3:$U$39,PARTICIPANTES!A14,'Pre-Estatal'!$V$3:$V$39)+SUMIF('Pre-Estatal'!$W$3:$W$39,PARTICIPANTES!A14,'Pre-Estatal'!$X$3:$X$39)+SUMIF('Pre-Estatal'!$Y$3:$Y$39,PARTICIPANTES!A14,'Pre-Estatal'!$Z$3:$Z$39)</f>
        <v>0</v>
      </c>
      <c r="L14">
        <f ca="1">SUMIF(Estatal!$E$3:$E$39,PARTICIPANTES!A14,Estatal!$F$3:$F$39)+SUMIF(Estatal!$G$3:$G$39,PARTICIPANTES!A14,Estatal!$H$3:$H$39)+SUMIF(Estatal!$I$3:$I$39,PARTICIPANTES!A14,Estatal!$J$3:$J$39)+SUMIF(Estatal!$K$3:$K$39,PARTICIPANTES!A14,Estatal!$L$3:$L$39)+SUMIF(Estatal!$M$3:$M$39,PARTICIPANTES!A14,Estatal!$N$3:$N$39)+SUMIF(Estatal!$O$3:$O$39,PARTICIPANTES!A14,Estatal!$P$3:$P$39)+SUMIF(Estatal!$Q$3:$MQ$39,PARTICIPANTES!A14,Estatal!$R$3:$R$39)+SUMIF(Estatal!$S$3:$S$39,PARTICIPANTES!A14,Estatal!$T$3:$T$39)+SUMIF(Estatal!$U$3:$U$39,PARTICIPANTES!A14,Estatal!$V$3:$V$39)+SUMIF(Estatal!$W$3:$W$39,PARTICIPANTES!A14,Estatal!$X$3:$X$39)+SUMIF(Estatal!$Y$3:$Y$39,PARTICIPANTES!A14,Estatal!$Z$3:$Z$39)</f>
        <v>0</v>
      </c>
      <c r="O14" s="24">
        <f t="shared" ca="1" si="0"/>
        <v>193</v>
      </c>
    </row>
    <row r="15" spans="1:15">
      <c r="A15" t="s">
        <v>36</v>
      </c>
      <c r="B15" t="s">
        <v>37</v>
      </c>
      <c r="C15" s="6" t="s">
        <v>17</v>
      </c>
      <c r="D15" s="6" t="s">
        <v>18</v>
      </c>
      <c r="E15" s="6">
        <v>2007</v>
      </c>
      <c r="F15">
        <f>SUMIF(Liga!$A$2:$A$501,PARTICIPANTES!A15,Liga!$J$2:$J$501)</f>
        <v>220</v>
      </c>
      <c r="G15">
        <f>SUMIF('Copa EUS ABS Equipos'!$A$2:$A$26,PARTICIPANTES!A15,'Copa EUS ABS Equipos'!$C$2:$C$26)</f>
        <v>100</v>
      </c>
      <c r="J15">
        <f>SUMIF(Trials!$C$3:$C$53,PARTICIPANTES!A15,Trials!$D$3:$D$53)+SUMIF(Trials!$E$3:$E$53,PARTICIPANTES!A15,Trials!$F$3:$F$53)+SUMIF(Trials!$G$3:$G$53,PARTICIPANTES!A15,Trials!$H$3:$H$53)+SUMIF(Trials!$I$3:$I$53,PARTICIPANTES!A15,Trials!$J$3:$J$53)+SUMIF(Trials!$K$3:$K$53,PARTICIPANTES!A15,Trials!$L$3:$L$53)+SUMIF(Trials!$M$3:$M$53,PARTICIPANTES!A15,Trials!$N$3:$N$53)</f>
        <v>90</v>
      </c>
      <c r="K15">
        <f>SUMIF('Pre-Estatal'!$C$3:$C$39,PARTICIPANTES!A15,'Pre-Estatal'!$D$3:$D$39)+SUMIF('Pre-Estatal'!$E$3:$E$39,PARTICIPANTES!A15,'Pre-Estatal'!$F$3:$F$39)+SUMIF('Pre-Estatal'!$G$3:$G$39,PARTICIPANTES!A15,'Pre-Estatal'!$H$3:$H$39)+SUMIF('Pre-Estatal'!$I$3:$I$39,PARTICIPANTES!A15,'Pre-Estatal'!$J$3:$J$39)+SUMIF('Pre-Estatal'!$K$3:$K$39,PARTICIPANTES!A15,'Pre-Estatal'!$L$3:$L$39)+SUMIF('Pre-Estatal'!$M$3:$M$39,PARTICIPANTES!A15,'Pre-Estatal'!$N$3:$N$39)+SUMIF('Pre-Estatal'!$O$3:$O$39,PARTICIPANTES!A15,'Pre-Estatal'!$P$3:$P$39)+SUMIF('Pre-Estatal'!$Q$3:$Q$39,PARTICIPANTES!A15,'Pre-Estatal'!$R$3:$R$39)+SUMIF('Pre-Estatal'!$S$3:$S$39,PARTICIPANTES!A15,'Pre-Estatal'!$T$3:$T$39)+SUMIF('Pre-Estatal'!$U$3:$U$39,PARTICIPANTES!A15,'Pre-Estatal'!$V$3:$V$39)+SUMIF('Pre-Estatal'!$W$3:$W$39,PARTICIPANTES!A15,'Pre-Estatal'!$X$3:$X$39)+SUMIF('Pre-Estatal'!$Y$3:$Y$39,PARTICIPANTES!A15,'Pre-Estatal'!$Z$3:$Z$39)</f>
        <v>0</v>
      </c>
      <c r="L15">
        <f ca="1">SUMIF(Estatal!$E$3:$E$39,PARTICIPANTES!A15,Estatal!$F$3:$F$39)+SUMIF(Estatal!$G$3:$G$39,PARTICIPANTES!A15,Estatal!$H$3:$H$39)+SUMIF(Estatal!$I$3:$I$39,PARTICIPANTES!A15,Estatal!$J$3:$J$39)+SUMIF(Estatal!$K$3:$K$39,PARTICIPANTES!A15,Estatal!$L$3:$L$39)+SUMIF(Estatal!$M$3:$M$39,PARTICIPANTES!A15,Estatal!$N$3:$N$39)+SUMIF(Estatal!$O$3:$O$39,PARTICIPANTES!A15,Estatal!$P$3:$P$39)+SUMIF(Estatal!$Q$3:$MQ$39,PARTICIPANTES!A15,Estatal!$R$3:$R$39)+SUMIF(Estatal!$S$3:$S$39,PARTICIPANTES!A15,Estatal!$T$3:$T$39)+SUMIF(Estatal!$U$3:$U$39,PARTICIPANTES!A15,Estatal!$V$3:$V$39)+SUMIF(Estatal!$W$3:$W$39,PARTICIPANTES!A15,Estatal!$X$3:$X$39)+SUMIF(Estatal!$Y$3:$Y$39,PARTICIPANTES!A15,Estatal!$Z$3:$Z$39)</f>
        <v>0</v>
      </c>
      <c r="O15" s="24">
        <f t="shared" ca="1" si="0"/>
        <v>410</v>
      </c>
    </row>
    <row r="16" spans="1:15">
      <c r="A16" s="69" t="s">
        <v>38</v>
      </c>
      <c r="B16" t="s">
        <v>37</v>
      </c>
      <c r="C16" s="6" t="s">
        <v>17</v>
      </c>
      <c r="D16" s="6" t="s">
        <v>18</v>
      </c>
      <c r="E16" s="6">
        <v>2007</v>
      </c>
      <c r="F16">
        <f>SUMIF(Liga!$A$2:$A$501,PARTICIPANTES!A16,Liga!$J$2:$J$501)</f>
        <v>0</v>
      </c>
      <c r="G16">
        <f>SUMIF('Copa EUS ABS Equipos'!$A$2:$A$26,PARTICIPANTES!A16,'Copa EUS ABS Equipos'!$C$2:$C$26)</f>
        <v>100</v>
      </c>
      <c r="J16">
        <f>SUMIF(Trials!$C$3:$C$53,PARTICIPANTES!A16,Trials!$D$3:$D$53)+SUMIF(Trials!$E$3:$E$53,PARTICIPANTES!A16,Trials!$F$3:$F$53)+SUMIF(Trials!$G$3:$G$53,PARTICIPANTES!A16,Trials!$H$3:$H$53)+SUMIF(Trials!$I$3:$I$53,PARTICIPANTES!A16,Trials!$J$3:$J$53)+SUMIF(Trials!$K$3:$K$53,PARTICIPANTES!A16,Trials!$L$3:$L$53)+SUMIF(Trials!$M$3:$M$53,PARTICIPANTES!A16,Trials!$N$3:$N$53)</f>
        <v>22.5</v>
      </c>
      <c r="K16">
        <f>SUMIF('Pre-Estatal'!$C$3:$C$39,PARTICIPANTES!A16,'Pre-Estatal'!$D$3:$D$39)+SUMIF('Pre-Estatal'!$E$3:$E$39,PARTICIPANTES!A16,'Pre-Estatal'!$F$3:$F$39)+SUMIF('Pre-Estatal'!$G$3:$G$39,PARTICIPANTES!A16,'Pre-Estatal'!$H$3:$H$39)+SUMIF('Pre-Estatal'!$I$3:$I$39,PARTICIPANTES!A16,'Pre-Estatal'!$J$3:$J$39)+SUMIF('Pre-Estatal'!$K$3:$K$39,PARTICIPANTES!A16,'Pre-Estatal'!$L$3:$L$39)+SUMIF('Pre-Estatal'!$M$3:$M$39,PARTICIPANTES!A16,'Pre-Estatal'!$N$3:$N$39)+SUMIF('Pre-Estatal'!$O$3:$O$39,PARTICIPANTES!A16,'Pre-Estatal'!$P$3:$P$39)+SUMIF('Pre-Estatal'!$Q$3:$Q$39,PARTICIPANTES!A16,'Pre-Estatal'!$R$3:$R$39)+SUMIF('Pre-Estatal'!$S$3:$S$39,PARTICIPANTES!A16,'Pre-Estatal'!$T$3:$T$39)+SUMIF('Pre-Estatal'!$U$3:$U$39,PARTICIPANTES!A16,'Pre-Estatal'!$V$3:$V$39)+SUMIF('Pre-Estatal'!$W$3:$W$39,PARTICIPANTES!A16,'Pre-Estatal'!$X$3:$X$39)+SUMIF('Pre-Estatal'!$Y$3:$Y$39,PARTICIPANTES!A16,'Pre-Estatal'!$Z$3:$Z$39)</f>
        <v>0</v>
      </c>
      <c r="L16">
        <f ca="1">SUMIF(Estatal!$E$3:$E$39,PARTICIPANTES!A16,Estatal!$F$3:$F$39)+SUMIF(Estatal!$G$3:$G$39,PARTICIPANTES!A16,Estatal!$H$3:$H$39)+SUMIF(Estatal!$I$3:$I$39,PARTICIPANTES!A16,Estatal!$J$3:$J$39)+SUMIF(Estatal!$K$3:$K$39,PARTICIPANTES!A16,Estatal!$L$3:$L$39)+SUMIF(Estatal!$M$3:$M$39,PARTICIPANTES!A16,Estatal!$N$3:$N$39)+SUMIF(Estatal!$O$3:$O$39,PARTICIPANTES!A16,Estatal!$P$3:$P$39)+SUMIF(Estatal!$Q$3:$MQ$39,PARTICIPANTES!A16,Estatal!$R$3:$R$39)+SUMIF(Estatal!$S$3:$S$39,PARTICIPANTES!A16,Estatal!$T$3:$T$39)+SUMIF(Estatal!$U$3:$U$39,PARTICIPANTES!A16,Estatal!$V$3:$V$39)+SUMIF(Estatal!$W$3:$W$39,PARTICIPANTES!A16,Estatal!$X$3:$X$39)+SUMIF(Estatal!$Y$3:$Y$39,PARTICIPANTES!A16,Estatal!$Z$3:$Z$39)</f>
        <v>0</v>
      </c>
      <c r="O16" s="24">
        <f t="shared" ca="1" si="0"/>
        <v>122.5</v>
      </c>
    </row>
    <row r="17" spans="1:15">
      <c r="A17" s="69" t="s">
        <v>39</v>
      </c>
      <c r="B17" t="s">
        <v>37</v>
      </c>
      <c r="C17" s="6" t="s">
        <v>40</v>
      </c>
      <c r="D17" s="6" t="s">
        <v>18</v>
      </c>
      <c r="E17" s="6">
        <v>2010</v>
      </c>
      <c r="F17">
        <f>SUMIF(Liga!$A$2:$A$501,PARTICIPANTES!A17,Liga!$J$2:$J$501)</f>
        <v>165</v>
      </c>
      <c r="G17">
        <f>SUMIF('Copa EUS ABS Equipos'!$A$2:$A$26,PARTICIPANTES!A17,'Copa EUS ABS Equipos'!$C$2:$C$26)</f>
        <v>100</v>
      </c>
      <c r="J17">
        <f>SUMIF(Trials!$C$3:$C$53,PARTICIPANTES!A17,Trials!$D$3:$D$53)+SUMIF(Trials!$E$3:$E$53,PARTICIPANTES!A17,Trials!$F$3:$F$53)+SUMIF(Trials!$G$3:$G$53,PARTICIPANTES!A17,Trials!$H$3:$H$53)+SUMIF(Trials!$I$3:$I$53,PARTICIPANTES!A17,Trials!$J$3:$J$53)+SUMIF(Trials!$K$3:$K$53,PARTICIPANTES!A17,Trials!$L$3:$L$53)+SUMIF(Trials!$M$3:$M$53,PARTICIPANTES!A17,Trials!$N$3:$N$53)</f>
        <v>56</v>
      </c>
      <c r="K17">
        <f>SUMIF('Pre-Estatal'!$C$3:$C$39,PARTICIPANTES!A17,'Pre-Estatal'!$D$3:$D$39)+SUMIF('Pre-Estatal'!$E$3:$E$39,PARTICIPANTES!A17,'Pre-Estatal'!$F$3:$F$39)+SUMIF('Pre-Estatal'!$G$3:$G$39,PARTICIPANTES!A17,'Pre-Estatal'!$H$3:$H$39)+SUMIF('Pre-Estatal'!$I$3:$I$39,PARTICIPANTES!A17,'Pre-Estatal'!$J$3:$J$39)+SUMIF('Pre-Estatal'!$K$3:$K$39,PARTICIPANTES!A17,'Pre-Estatal'!$L$3:$L$39)+SUMIF('Pre-Estatal'!$M$3:$M$39,PARTICIPANTES!A17,'Pre-Estatal'!$N$3:$N$39)+SUMIF('Pre-Estatal'!$O$3:$O$39,PARTICIPANTES!A17,'Pre-Estatal'!$P$3:$P$39)+SUMIF('Pre-Estatal'!$Q$3:$Q$39,PARTICIPANTES!A17,'Pre-Estatal'!$R$3:$R$39)+SUMIF('Pre-Estatal'!$S$3:$S$39,PARTICIPANTES!A17,'Pre-Estatal'!$T$3:$T$39)+SUMIF('Pre-Estatal'!$U$3:$U$39,PARTICIPANTES!A17,'Pre-Estatal'!$V$3:$V$39)+SUMIF('Pre-Estatal'!$W$3:$W$39,PARTICIPANTES!A17,'Pre-Estatal'!$X$3:$X$39)+SUMIF('Pre-Estatal'!$Y$3:$Y$39,PARTICIPANTES!A17,'Pre-Estatal'!$Z$3:$Z$39)</f>
        <v>0</v>
      </c>
      <c r="L17">
        <f ca="1">SUMIF(Estatal!$E$3:$E$39,PARTICIPANTES!A17,Estatal!$F$3:$F$39)+SUMIF(Estatal!$G$3:$G$39,PARTICIPANTES!A17,Estatal!$H$3:$H$39)+SUMIF(Estatal!$I$3:$I$39,PARTICIPANTES!A17,Estatal!$J$3:$J$39)+SUMIF(Estatal!$K$3:$K$39,PARTICIPANTES!A17,Estatal!$L$3:$L$39)+SUMIF(Estatal!$M$3:$M$39,PARTICIPANTES!A17,Estatal!$N$3:$N$39)+SUMIF(Estatal!$O$3:$O$39,PARTICIPANTES!A17,Estatal!$P$3:$P$39)+SUMIF(Estatal!$Q$3:$MQ$39,PARTICIPANTES!A17,Estatal!$R$3:$R$39)+SUMIF(Estatal!$S$3:$S$39,PARTICIPANTES!A17,Estatal!$T$3:$T$39)+SUMIF(Estatal!$U$3:$U$39,PARTICIPANTES!A17,Estatal!$V$3:$V$39)+SUMIF(Estatal!$W$3:$W$39,PARTICIPANTES!A17,Estatal!$X$3:$X$39)+SUMIF(Estatal!$Y$3:$Y$39,PARTICIPANTES!A17,Estatal!$Z$3:$Z$39)</f>
        <v>0</v>
      </c>
      <c r="O17" s="24">
        <f t="shared" ca="1" si="0"/>
        <v>321</v>
      </c>
    </row>
    <row r="18" spans="1:15">
      <c r="A18" s="69" t="s">
        <v>41</v>
      </c>
      <c r="B18" t="s">
        <v>16</v>
      </c>
      <c r="C18" s="6" t="s">
        <v>17</v>
      </c>
      <c r="D18" s="6" t="s">
        <v>18</v>
      </c>
      <c r="E18" s="6">
        <v>2008</v>
      </c>
      <c r="F18">
        <f>SUMIF(Liga!$A$2:$A$501,PARTICIPANTES!A18,Liga!$J$2:$J$501)</f>
        <v>150</v>
      </c>
      <c r="G18">
        <f>SUMIF('Copa EUS ABS Equipos'!$A$2:$A$26,PARTICIPANTES!A18,'Copa EUS ABS Equipos'!$C$2:$C$26)</f>
        <v>100</v>
      </c>
      <c r="J18">
        <f>SUMIF(Trials!$C$3:$C$53,PARTICIPANTES!A18,Trials!$D$3:$D$53)+SUMIF(Trials!$E$3:$E$53,PARTICIPANTES!A18,Trials!$F$3:$F$53)+SUMIF(Trials!$G$3:$G$53,PARTICIPANTES!A18,Trials!$H$3:$H$53)+SUMIF(Trials!$I$3:$I$53,PARTICIPANTES!A18,Trials!$J$3:$J$53)+SUMIF(Trials!$K$3:$K$53,PARTICIPANTES!A18,Trials!$L$3:$L$53)+SUMIF(Trials!$M$3:$M$53,PARTICIPANTES!A18,Trials!$N$3:$N$53)</f>
        <v>63</v>
      </c>
      <c r="K18">
        <f>SUMIF('Pre-Estatal'!$C$3:$C$39,PARTICIPANTES!A18,'Pre-Estatal'!$D$3:$D$39)+SUMIF('Pre-Estatal'!$E$3:$E$39,PARTICIPANTES!A18,'Pre-Estatal'!$F$3:$F$39)+SUMIF('Pre-Estatal'!$G$3:$G$39,PARTICIPANTES!A18,'Pre-Estatal'!$H$3:$H$39)+SUMIF('Pre-Estatal'!$I$3:$I$39,PARTICIPANTES!A18,'Pre-Estatal'!$J$3:$J$39)+SUMIF('Pre-Estatal'!$K$3:$K$39,PARTICIPANTES!A18,'Pre-Estatal'!$L$3:$L$39)+SUMIF('Pre-Estatal'!$M$3:$M$39,PARTICIPANTES!A18,'Pre-Estatal'!$N$3:$N$39)+SUMIF('Pre-Estatal'!$O$3:$O$39,PARTICIPANTES!A18,'Pre-Estatal'!$P$3:$P$39)+SUMIF('Pre-Estatal'!$Q$3:$Q$39,PARTICIPANTES!A18,'Pre-Estatal'!$R$3:$R$39)+SUMIF('Pre-Estatal'!$S$3:$S$39,PARTICIPANTES!A18,'Pre-Estatal'!$T$3:$T$39)+SUMIF('Pre-Estatal'!$U$3:$U$39,PARTICIPANTES!A18,'Pre-Estatal'!$V$3:$V$39)+SUMIF('Pre-Estatal'!$W$3:$W$39,PARTICIPANTES!A18,'Pre-Estatal'!$X$3:$X$39)+SUMIF('Pre-Estatal'!$Y$3:$Y$39,PARTICIPANTES!A18,'Pre-Estatal'!$Z$3:$Z$39)</f>
        <v>0</v>
      </c>
      <c r="L18">
        <f ca="1">SUMIF(Estatal!$E$3:$E$39,PARTICIPANTES!A18,Estatal!$F$3:$F$39)+SUMIF(Estatal!$G$3:$G$39,PARTICIPANTES!A18,Estatal!$H$3:$H$39)+SUMIF(Estatal!$I$3:$I$39,PARTICIPANTES!A18,Estatal!$J$3:$J$39)+SUMIF(Estatal!$K$3:$K$39,PARTICIPANTES!A18,Estatal!$L$3:$L$39)+SUMIF(Estatal!$M$3:$M$39,PARTICIPANTES!A18,Estatal!$N$3:$N$39)+SUMIF(Estatal!$O$3:$O$39,PARTICIPANTES!A18,Estatal!$P$3:$P$39)+SUMIF(Estatal!$Q$3:$MQ$39,PARTICIPANTES!A18,Estatal!$R$3:$R$39)+SUMIF(Estatal!$S$3:$S$39,PARTICIPANTES!A18,Estatal!$T$3:$T$39)+SUMIF(Estatal!$U$3:$U$39,PARTICIPANTES!A18,Estatal!$V$3:$V$39)+SUMIF(Estatal!$W$3:$W$39,PARTICIPANTES!A18,Estatal!$X$3:$X$39)+SUMIF(Estatal!$Y$3:$Y$39,PARTICIPANTES!A18,Estatal!$Z$3:$Z$39)</f>
        <v>0</v>
      </c>
      <c r="O18" s="24">
        <f t="shared" ca="1" si="0"/>
        <v>313</v>
      </c>
    </row>
    <row r="19" spans="1:15">
      <c r="A19" s="69" t="s">
        <v>42</v>
      </c>
      <c r="B19" t="s">
        <v>16</v>
      </c>
      <c r="C19" s="6" t="s">
        <v>17</v>
      </c>
      <c r="D19" s="6" t="s">
        <v>18</v>
      </c>
      <c r="E19" s="6">
        <v>2008</v>
      </c>
      <c r="F19">
        <f>SUMIF(Liga!$A$2:$A$501,PARTICIPANTES!A19,Liga!$J$2:$J$501)</f>
        <v>165</v>
      </c>
      <c r="G19">
        <f>SUMIF('Copa EUS ABS Equipos'!$A$2:$A$26,PARTICIPANTES!A19,'Copa EUS ABS Equipos'!$C$2:$C$26)</f>
        <v>100</v>
      </c>
      <c r="J19">
        <f>SUMIF(Trials!$C$3:$C$53,PARTICIPANTES!A19,Trials!$D$3:$D$53)+SUMIF(Trials!$E$3:$E$53,PARTICIPANTES!A19,Trials!$F$3:$F$53)+SUMIF(Trials!$G$3:$G$53,PARTICIPANTES!A19,Trials!$H$3:$H$53)+SUMIF(Trials!$I$3:$I$53,PARTICIPANTES!A19,Trials!$J$3:$J$53)+SUMIF(Trials!$K$3:$K$53,PARTICIPANTES!A19,Trials!$L$3:$L$53)+SUMIF(Trials!$M$3:$M$53,PARTICIPANTES!A19,Trials!$N$3:$N$53)</f>
        <v>0</v>
      </c>
      <c r="K19">
        <f>SUMIF('Pre-Estatal'!$C$3:$C$39,PARTICIPANTES!A19,'Pre-Estatal'!$D$3:$D$39)+SUMIF('Pre-Estatal'!$E$3:$E$39,PARTICIPANTES!A19,'Pre-Estatal'!$F$3:$F$39)+SUMIF('Pre-Estatal'!$G$3:$G$39,PARTICIPANTES!A19,'Pre-Estatal'!$H$3:$H$39)+SUMIF('Pre-Estatal'!$I$3:$I$39,PARTICIPANTES!A19,'Pre-Estatal'!$J$3:$J$39)+SUMIF('Pre-Estatal'!$K$3:$K$39,PARTICIPANTES!A19,'Pre-Estatal'!$L$3:$L$39)+SUMIF('Pre-Estatal'!$M$3:$M$39,PARTICIPANTES!A19,'Pre-Estatal'!$N$3:$N$39)+SUMIF('Pre-Estatal'!$O$3:$O$39,PARTICIPANTES!A19,'Pre-Estatal'!$P$3:$P$39)+SUMIF('Pre-Estatal'!$Q$3:$Q$39,PARTICIPANTES!A19,'Pre-Estatal'!$R$3:$R$39)+SUMIF('Pre-Estatal'!$S$3:$S$39,PARTICIPANTES!A19,'Pre-Estatal'!$T$3:$T$39)+SUMIF('Pre-Estatal'!$U$3:$U$39,PARTICIPANTES!A19,'Pre-Estatal'!$V$3:$V$39)+SUMIF('Pre-Estatal'!$W$3:$W$39,PARTICIPANTES!A19,'Pre-Estatal'!$X$3:$X$39)+SUMIF('Pre-Estatal'!$Y$3:$Y$39,PARTICIPANTES!A19,'Pre-Estatal'!$Z$3:$Z$39)</f>
        <v>0</v>
      </c>
      <c r="L19">
        <f ca="1">SUMIF(Estatal!$E$3:$E$39,PARTICIPANTES!A19,Estatal!$F$3:$F$39)+SUMIF(Estatal!$G$3:$G$39,PARTICIPANTES!A19,Estatal!$H$3:$H$39)+SUMIF(Estatal!$I$3:$I$39,PARTICIPANTES!A19,Estatal!$J$3:$J$39)+SUMIF(Estatal!$K$3:$K$39,PARTICIPANTES!A19,Estatal!$L$3:$L$39)+SUMIF(Estatal!$M$3:$M$39,PARTICIPANTES!A19,Estatal!$N$3:$N$39)+SUMIF(Estatal!$O$3:$O$39,PARTICIPANTES!A19,Estatal!$P$3:$P$39)+SUMIF(Estatal!$Q$3:$MQ$39,PARTICIPANTES!A19,Estatal!$R$3:$R$39)+SUMIF(Estatal!$S$3:$S$39,PARTICIPANTES!A19,Estatal!$T$3:$T$39)+SUMIF(Estatal!$U$3:$U$39,PARTICIPANTES!A19,Estatal!$V$3:$V$39)+SUMIF(Estatal!$W$3:$W$39,PARTICIPANTES!A19,Estatal!$X$3:$X$39)+SUMIF(Estatal!$Y$3:$Y$39,PARTICIPANTES!A19,Estatal!$Z$3:$Z$39)</f>
        <v>0</v>
      </c>
      <c r="O19" s="24">
        <f t="shared" ca="1" si="0"/>
        <v>265</v>
      </c>
    </row>
    <row r="20" spans="1:15">
      <c r="A20" s="69" t="s">
        <v>43</v>
      </c>
      <c r="B20" t="s">
        <v>16</v>
      </c>
      <c r="C20" s="6" t="s">
        <v>40</v>
      </c>
      <c r="D20" s="6" t="s">
        <v>18</v>
      </c>
      <c r="E20" s="6">
        <v>2009</v>
      </c>
      <c r="F20">
        <f>SUMIF(Liga!$A$2:$A$501,PARTICIPANTES!A20,Liga!$J$2:$J$501)</f>
        <v>90</v>
      </c>
      <c r="G20">
        <f>SUMIF('Copa EUS ABS Equipos'!$A$2:$A$26,PARTICIPANTES!A20,'Copa EUS ABS Equipos'!$C$2:$C$26)</f>
        <v>100</v>
      </c>
      <c r="J20">
        <f>SUMIF(Trials!$C$3:$C$53,PARTICIPANTES!A20,Trials!$D$3:$D$53)+SUMIF(Trials!$E$3:$E$53,PARTICIPANTES!A20,Trials!$F$3:$F$53)+SUMIF(Trials!$G$3:$G$53,PARTICIPANTES!A20,Trials!$H$3:$H$53)+SUMIF(Trials!$I$3:$I$53,PARTICIPANTES!A20,Trials!$J$3:$J$53)+SUMIF(Trials!$K$3:$K$53,PARTICIPANTES!A20,Trials!$L$3:$L$53)+SUMIF(Trials!$M$3:$M$53,PARTICIPANTES!A20,Trials!$N$3:$N$53)</f>
        <v>0</v>
      </c>
      <c r="K20">
        <f>SUMIF('Pre-Estatal'!$C$3:$C$39,PARTICIPANTES!A20,'Pre-Estatal'!$D$3:$D$39)+SUMIF('Pre-Estatal'!$E$3:$E$39,PARTICIPANTES!A20,'Pre-Estatal'!$F$3:$F$39)+SUMIF('Pre-Estatal'!$G$3:$G$39,PARTICIPANTES!A20,'Pre-Estatal'!$H$3:$H$39)+SUMIF('Pre-Estatal'!$I$3:$I$39,PARTICIPANTES!A20,'Pre-Estatal'!$J$3:$J$39)+SUMIF('Pre-Estatal'!$K$3:$K$39,PARTICIPANTES!A20,'Pre-Estatal'!$L$3:$L$39)+SUMIF('Pre-Estatal'!$M$3:$M$39,PARTICIPANTES!A20,'Pre-Estatal'!$N$3:$N$39)+SUMIF('Pre-Estatal'!$O$3:$O$39,PARTICIPANTES!A20,'Pre-Estatal'!$P$3:$P$39)+SUMIF('Pre-Estatal'!$Q$3:$Q$39,PARTICIPANTES!A20,'Pre-Estatal'!$R$3:$R$39)+SUMIF('Pre-Estatal'!$S$3:$S$39,PARTICIPANTES!A20,'Pre-Estatal'!$T$3:$T$39)+SUMIF('Pre-Estatal'!$U$3:$U$39,PARTICIPANTES!A20,'Pre-Estatal'!$V$3:$V$39)+SUMIF('Pre-Estatal'!$W$3:$W$39,PARTICIPANTES!A20,'Pre-Estatal'!$X$3:$X$39)+SUMIF('Pre-Estatal'!$Y$3:$Y$39,PARTICIPANTES!A20,'Pre-Estatal'!$Z$3:$Z$39)</f>
        <v>0</v>
      </c>
      <c r="L20">
        <f ca="1">SUMIF(Estatal!$E$3:$E$39,PARTICIPANTES!A20,Estatal!$F$3:$F$39)+SUMIF(Estatal!$G$3:$G$39,PARTICIPANTES!A20,Estatal!$H$3:$H$39)+SUMIF(Estatal!$I$3:$I$39,PARTICIPANTES!A20,Estatal!$J$3:$J$39)+SUMIF(Estatal!$K$3:$K$39,PARTICIPANTES!A20,Estatal!$L$3:$L$39)+SUMIF(Estatal!$M$3:$M$39,PARTICIPANTES!A20,Estatal!$N$3:$N$39)+SUMIF(Estatal!$O$3:$O$39,PARTICIPANTES!A20,Estatal!$P$3:$P$39)+SUMIF(Estatal!$Q$3:$MQ$39,PARTICIPANTES!A20,Estatal!$R$3:$R$39)+SUMIF(Estatal!$S$3:$S$39,PARTICIPANTES!A20,Estatal!$T$3:$T$39)+SUMIF(Estatal!$U$3:$U$39,PARTICIPANTES!A20,Estatal!$V$3:$V$39)+SUMIF(Estatal!$W$3:$W$39,PARTICIPANTES!A20,Estatal!$X$3:$X$39)+SUMIF(Estatal!$Y$3:$Y$39,PARTICIPANTES!A20,Estatal!$Z$3:$Z$39)</f>
        <v>0</v>
      </c>
      <c r="O20" s="24">
        <f t="shared" ca="1" si="0"/>
        <v>190</v>
      </c>
    </row>
    <row r="21" spans="1:15">
      <c r="A21" s="69" t="s">
        <v>44</v>
      </c>
      <c r="B21" t="s">
        <v>37</v>
      </c>
      <c r="C21" s="6" t="s">
        <v>40</v>
      </c>
      <c r="D21" s="6" t="s">
        <v>18</v>
      </c>
      <c r="E21" s="6">
        <v>2009</v>
      </c>
      <c r="F21">
        <f>SUMIF(Liga!$A$2:$A$501,PARTICIPANTES!A21,Liga!$J$2:$J$501)</f>
        <v>120</v>
      </c>
      <c r="G21">
        <f>SUMIF('Copa EUS ABS Equipos'!$A$2:$A$26,PARTICIPANTES!A21,'Copa EUS ABS Equipos'!$C$2:$C$26)</f>
        <v>100</v>
      </c>
      <c r="J21">
        <f>SUMIF(Trials!$C$3:$C$53,PARTICIPANTES!A21,Trials!$D$3:$D$53)+SUMIF(Trials!$E$3:$E$53,PARTICIPANTES!A21,Trials!$F$3:$F$53)+SUMIF(Trials!$G$3:$G$53,PARTICIPANTES!A21,Trials!$H$3:$H$53)+SUMIF(Trials!$I$3:$I$53,PARTICIPANTES!A21,Trials!$J$3:$J$53)+SUMIF(Trials!$K$3:$K$53,PARTICIPANTES!A21,Trials!$L$3:$L$53)+SUMIF(Trials!$M$3:$M$53,PARTICIPANTES!A21,Trials!$N$3:$N$53)</f>
        <v>0</v>
      </c>
      <c r="K21">
        <f>SUMIF('Pre-Estatal'!$C$3:$C$39,PARTICIPANTES!A21,'Pre-Estatal'!$D$3:$D$39)+SUMIF('Pre-Estatal'!$E$3:$E$39,PARTICIPANTES!A21,'Pre-Estatal'!$F$3:$F$39)+SUMIF('Pre-Estatal'!$G$3:$G$39,PARTICIPANTES!A21,'Pre-Estatal'!$H$3:$H$39)+SUMIF('Pre-Estatal'!$I$3:$I$39,PARTICIPANTES!A21,'Pre-Estatal'!$J$3:$J$39)+SUMIF('Pre-Estatal'!$K$3:$K$39,PARTICIPANTES!A21,'Pre-Estatal'!$L$3:$L$39)+SUMIF('Pre-Estatal'!$M$3:$M$39,PARTICIPANTES!A21,'Pre-Estatal'!$N$3:$N$39)+SUMIF('Pre-Estatal'!$O$3:$O$39,PARTICIPANTES!A21,'Pre-Estatal'!$P$3:$P$39)+SUMIF('Pre-Estatal'!$Q$3:$Q$39,PARTICIPANTES!A21,'Pre-Estatal'!$R$3:$R$39)+SUMIF('Pre-Estatal'!$S$3:$S$39,PARTICIPANTES!A21,'Pre-Estatal'!$T$3:$T$39)+SUMIF('Pre-Estatal'!$U$3:$U$39,PARTICIPANTES!A21,'Pre-Estatal'!$V$3:$V$39)+SUMIF('Pre-Estatal'!$W$3:$W$39,PARTICIPANTES!A21,'Pre-Estatal'!$X$3:$X$39)+SUMIF('Pre-Estatal'!$Y$3:$Y$39,PARTICIPANTES!A21,'Pre-Estatal'!$Z$3:$Z$39)</f>
        <v>0</v>
      </c>
      <c r="L21">
        <f ca="1">SUMIF(Estatal!$E$3:$E$39,PARTICIPANTES!A21,Estatal!$F$3:$F$39)+SUMIF(Estatal!$G$3:$G$39,PARTICIPANTES!A21,Estatal!$H$3:$H$39)+SUMIF(Estatal!$I$3:$I$39,PARTICIPANTES!A21,Estatal!$J$3:$J$39)+SUMIF(Estatal!$K$3:$K$39,PARTICIPANTES!A21,Estatal!$L$3:$L$39)+SUMIF(Estatal!$M$3:$M$39,PARTICIPANTES!A21,Estatal!$N$3:$N$39)+SUMIF(Estatal!$O$3:$O$39,PARTICIPANTES!A21,Estatal!$P$3:$P$39)+SUMIF(Estatal!$Q$3:$MQ$39,PARTICIPANTES!A21,Estatal!$R$3:$R$39)+SUMIF(Estatal!$S$3:$S$39,PARTICIPANTES!A21,Estatal!$T$3:$T$39)+SUMIF(Estatal!$U$3:$U$39,PARTICIPANTES!A21,Estatal!$V$3:$V$39)+SUMIF(Estatal!$W$3:$W$39,PARTICIPANTES!A21,Estatal!$X$3:$X$39)+SUMIF(Estatal!$Y$3:$Y$39,PARTICIPANTES!A21,Estatal!$Z$3:$Z$39)</f>
        <v>0</v>
      </c>
      <c r="O21" s="24">
        <f t="shared" ca="1" si="0"/>
        <v>220</v>
      </c>
    </row>
    <row r="22" spans="1:15">
      <c r="A22" s="69" t="s">
        <v>45</v>
      </c>
      <c r="B22" t="s">
        <v>37</v>
      </c>
      <c r="C22" s="6" t="s">
        <v>46</v>
      </c>
      <c r="D22" s="6" t="s">
        <v>18</v>
      </c>
      <c r="E22" s="6"/>
      <c r="F22">
        <f>SUMIF(Liga!$A$2:$A$501,PARTICIPANTES!A22,Liga!$J$2:$J$501)</f>
        <v>90</v>
      </c>
      <c r="G22">
        <f>SUMIF('Copa EUS ABS Equipos'!$A$2:$A$26,PARTICIPANTES!A22,'Copa EUS ABS Equipos'!$C$2:$C$26)</f>
        <v>100</v>
      </c>
      <c r="J22">
        <f>SUMIF(Trials!$C$3:$C$53,PARTICIPANTES!A22,Trials!$D$3:$D$53)+SUMIF(Trials!$E$3:$E$53,PARTICIPANTES!A22,Trials!$F$3:$F$53)+SUMIF(Trials!$G$3:$G$53,PARTICIPANTES!A22,Trials!$H$3:$H$53)+SUMIF(Trials!$I$3:$I$53,PARTICIPANTES!A22,Trials!$J$3:$J$53)+SUMIF(Trials!$K$3:$K$53,PARTICIPANTES!A22,Trials!$L$3:$L$53)+SUMIF(Trials!$M$3:$M$53,PARTICIPANTES!A22,Trials!$N$3:$N$53)</f>
        <v>0</v>
      </c>
      <c r="K22">
        <f>SUMIF('Pre-Estatal'!$C$3:$C$39,PARTICIPANTES!A22,'Pre-Estatal'!$D$3:$D$39)+SUMIF('Pre-Estatal'!$E$3:$E$39,PARTICIPANTES!A22,'Pre-Estatal'!$F$3:$F$39)+SUMIF('Pre-Estatal'!$G$3:$G$39,PARTICIPANTES!A22,'Pre-Estatal'!$H$3:$H$39)+SUMIF('Pre-Estatal'!$I$3:$I$39,PARTICIPANTES!A22,'Pre-Estatal'!$J$3:$J$39)+SUMIF('Pre-Estatal'!$K$3:$K$39,PARTICIPANTES!A22,'Pre-Estatal'!$L$3:$L$39)+SUMIF('Pre-Estatal'!$M$3:$M$39,PARTICIPANTES!A22,'Pre-Estatal'!$N$3:$N$39)+SUMIF('Pre-Estatal'!$O$3:$O$39,PARTICIPANTES!A22,'Pre-Estatal'!$P$3:$P$39)+SUMIF('Pre-Estatal'!$Q$3:$Q$39,PARTICIPANTES!A22,'Pre-Estatal'!$R$3:$R$39)+SUMIF('Pre-Estatal'!$S$3:$S$39,PARTICIPANTES!A22,'Pre-Estatal'!$T$3:$T$39)+SUMIF('Pre-Estatal'!$U$3:$U$39,PARTICIPANTES!A22,'Pre-Estatal'!$V$3:$V$39)+SUMIF('Pre-Estatal'!$W$3:$W$39,PARTICIPANTES!A22,'Pre-Estatal'!$X$3:$X$39)+SUMIF('Pre-Estatal'!$Y$3:$Y$39,PARTICIPANTES!A22,'Pre-Estatal'!$Z$3:$Z$39)</f>
        <v>420</v>
      </c>
      <c r="L22">
        <f ca="1">SUMIF(Estatal!$E$3:$E$39,PARTICIPANTES!A22,Estatal!$F$3:$F$39)+SUMIF(Estatal!$G$3:$G$39,PARTICIPANTES!A22,Estatal!$H$3:$H$39)+SUMIF(Estatal!$I$3:$I$39,PARTICIPANTES!A22,Estatal!$J$3:$J$39)+SUMIF(Estatal!$K$3:$K$39,PARTICIPANTES!A22,Estatal!$L$3:$L$39)+SUMIF(Estatal!$M$3:$M$39,PARTICIPANTES!A22,Estatal!$N$3:$N$39)+SUMIF(Estatal!$O$3:$O$39,PARTICIPANTES!A22,Estatal!$P$3:$P$39)+SUMIF(Estatal!$Q$3:$MQ$39,PARTICIPANTES!A22,Estatal!$R$3:$R$39)+SUMIF(Estatal!$S$3:$S$39,PARTICIPANTES!A22,Estatal!$T$3:$T$39)+SUMIF(Estatal!$U$3:$U$39,PARTICIPANTES!A22,Estatal!$V$3:$V$39)+SUMIF(Estatal!$W$3:$W$39,PARTICIPANTES!A22,Estatal!$X$3:$X$39)+SUMIF(Estatal!$Y$3:$Y$39,PARTICIPANTES!A22,Estatal!$Z$3:$Z$39)</f>
        <v>0</v>
      </c>
      <c r="O22" s="24">
        <f t="shared" ca="1" si="0"/>
        <v>610</v>
      </c>
    </row>
    <row r="23" spans="1:15">
      <c r="A23" s="69" t="s">
        <v>47</v>
      </c>
      <c r="B23" t="s">
        <v>37</v>
      </c>
      <c r="C23" s="6" t="s">
        <v>17</v>
      </c>
      <c r="D23" s="6" t="s">
        <v>18</v>
      </c>
      <c r="E23" s="6"/>
      <c r="F23">
        <f>SUMIF(Liga!$A$2:$A$501,PARTICIPANTES!A23,Liga!$J$2:$J$501)</f>
        <v>0</v>
      </c>
      <c r="G23">
        <f>SUMIF('Copa EUS ABS Equipos'!$A$2:$A$26,PARTICIPANTES!A23,'Copa EUS ABS Equipos'!$C$2:$C$26)</f>
        <v>100</v>
      </c>
      <c r="J23">
        <f>SUMIF(Trials!$C$3:$C$53,PARTICIPANTES!A23,Trials!$D$3:$D$53)+SUMIF(Trials!$E$3:$E$53,PARTICIPANTES!A23,Trials!$F$3:$F$53)+SUMIF(Trials!$G$3:$G$53,PARTICIPANTES!A23,Trials!$H$3:$H$53)+SUMIF(Trials!$I$3:$I$53,PARTICIPANTES!A23,Trials!$J$3:$J$53)+SUMIF(Trials!$K$3:$K$53,PARTICIPANTES!A23,Trials!$L$3:$L$53)+SUMIF(Trials!$M$3:$M$53,PARTICIPANTES!A23,Trials!$N$3:$N$53)</f>
        <v>45</v>
      </c>
      <c r="K23">
        <f>SUMIF('Pre-Estatal'!$C$3:$C$39,PARTICIPANTES!A23,'Pre-Estatal'!$D$3:$D$39)+SUMIF('Pre-Estatal'!$E$3:$E$39,PARTICIPANTES!A23,'Pre-Estatal'!$F$3:$F$39)+SUMIF('Pre-Estatal'!$G$3:$G$39,PARTICIPANTES!A23,'Pre-Estatal'!$H$3:$H$39)+SUMIF('Pre-Estatal'!$I$3:$I$39,PARTICIPANTES!A23,'Pre-Estatal'!$J$3:$J$39)+SUMIF('Pre-Estatal'!$K$3:$K$39,PARTICIPANTES!A23,'Pre-Estatal'!$L$3:$L$39)+SUMIF('Pre-Estatal'!$M$3:$M$39,PARTICIPANTES!A23,'Pre-Estatal'!$N$3:$N$39)+SUMIF('Pre-Estatal'!$O$3:$O$39,PARTICIPANTES!A23,'Pre-Estatal'!$P$3:$P$39)+SUMIF('Pre-Estatal'!$Q$3:$Q$39,PARTICIPANTES!A23,'Pre-Estatal'!$R$3:$R$39)+SUMIF('Pre-Estatal'!$S$3:$S$39,PARTICIPANTES!A23,'Pre-Estatal'!$T$3:$T$39)+SUMIF('Pre-Estatal'!$U$3:$U$39,PARTICIPANTES!A23,'Pre-Estatal'!$V$3:$V$39)+SUMIF('Pre-Estatal'!$W$3:$W$39,PARTICIPANTES!A23,'Pre-Estatal'!$X$3:$X$39)+SUMIF('Pre-Estatal'!$Y$3:$Y$39,PARTICIPANTES!A23,'Pre-Estatal'!$Z$3:$Z$39)</f>
        <v>0</v>
      </c>
      <c r="L23">
        <f ca="1">SUMIF(Estatal!$E$3:$E$39,PARTICIPANTES!A23,Estatal!$F$3:$F$39)+SUMIF(Estatal!$G$3:$G$39,PARTICIPANTES!A23,Estatal!$H$3:$H$39)+SUMIF(Estatal!$I$3:$I$39,PARTICIPANTES!A23,Estatal!$J$3:$J$39)+SUMIF(Estatal!$K$3:$K$39,PARTICIPANTES!A23,Estatal!$L$3:$L$39)+SUMIF(Estatal!$M$3:$M$39,PARTICIPANTES!A23,Estatal!$N$3:$N$39)+SUMIF(Estatal!$O$3:$O$39,PARTICIPANTES!A23,Estatal!$P$3:$P$39)+SUMIF(Estatal!$Q$3:$MQ$39,PARTICIPANTES!A23,Estatal!$R$3:$R$39)+SUMIF(Estatal!$S$3:$S$39,PARTICIPANTES!A23,Estatal!$T$3:$T$39)+SUMIF(Estatal!$U$3:$U$39,PARTICIPANTES!A23,Estatal!$V$3:$V$39)+SUMIF(Estatal!$W$3:$W$39,PARTICIPANTES!A23,Estatal!$X$3:$X$39)+SUMIF(Estatal!$Y$3:$Y$39,PARTICIPANTES!A23,Estatal!$Z$3:$Z$39)</f>
        <v>0</v>
      </c>
      <c r="O23" s="24">
        <f t="shared" ca="1" si="0"/>
        <v>145</v>
      </c>
    </row>
    <row r="24" spans="1:15">
      <c r="A24" s="69" t="s">
        <v>48</v>
      </c>
      <c r="B24" t="s">
        <v>16</v>
      </c>
      <c r="C24" s="6" t="s">
        <v>49</v>
      </c>
      <c r="D24" s="6" t="s">
        <v>18</v>
      </c>
      <c r="E24" s="6">
        <v>2011</v>
      </c>
      <c r="F24">
        <f>SUMIF(Liga!$A$2:$A$501,PARTICIPANTES!A24,Liga!$J$2:$J$501)</f>
        <v>80</v>
      </c>
      <c r="G24">
        <f>SUMIF('Copa EUS ABS Equipos'!$A$2:$A$26,PARTICIPANTES!A24,'Copa EUS ABS Equipos'!$C$2:$C$26)</f>
        <v>100</v>
      </c>
      <c r="J24">
        <f>SUMIF(Trials!$C$3:$C$53,PARTICIPANTES!A24,Trials!$D$3:$D$53)+SUMIF(Trials!$E$3:$E$53,PARTICIPANTES!A24,Trials!$F$3:$F$53)+SUMIF(Trials!$G$3:$G$53,PARTICIPANTES!A24,Trials!$H$3:$H$53)+SUMIF(Trials!$I$3:$I$53,PARTICIPANTES!A24,Trials!$J$3:$J$53)+SUMIF(Trials!$K$3:$K$53,PARTICIPANTES!A24,Trials!$L$3:$L$53)+SUMIF(Trials!$M$3:$M$53,PARTICIPANTES!A24,Trials!$N$3:$N$53)</f>
        <v>130</v>
      </c>
      <c r="K24">
        <f>SUMIF('Pre-Estatal'!$C$3:$C$39,PARTICIPANTES!A24,'Pre-Estatal'!$D$3:$D$39)+SUMIF('Pre-Estatal'!$E$3:$E$39,PARTICIPANTES!A24,'Pre-Estatal'!$F$3:$F$39)+SUMIF('Pre-Estatal'!$G$3:$G$39,PARTICIPANTES!A24,'Pre-Estatal'!$H$3:$H$39)+SUMIF('Pre-Estatal'!$I$3:$I$39,PARTICIPANTES!A24,'Pre-Estatal'!$J$3:$J$39)+SUMIF('Pre-Estatal'!$K$3:$K$39,PARTICIPANTES!A24,'Pre-Estatal'!$L$3:$L$39)+SUMIF('Pre-Estatal'!$M$3:$M$39,PARTICIPANTES!A24,'Pre-Estatal'!$N$3:$N$39)+SUMIF('Pre-Estatal'!$O$3:$O$39,PARTICIPANTES!A24,'Pre-Estatal'!$P$3:$P$39)+SUMIF('Pre-Estatal'!$Q$3:$Q$39,PARTICIPANTES!A24,'Pre-Estatal'!$R$3:$R$39)+SUMIF('Pre-Estatal'!$S$3:$S$39,PARTICIPANTES!A24,'Pre-Estatal'!$T$3:$T$39)+SUMIF('Pre-Estatal'!$U$3:$U$39,PARTICIPANTES!A24,'Pre-Estatal'!$V$3:$V$39)+SUMIF('Pre-Estatal'!$W$3:$W$39,PARTICIPANTES!A24,'Pre-Estatal'!$X$3:$X$39)+SUMIF('Pre-Estatal'!$Y$3:$Y$39,PARTICIPANTES!A24,'Pre-Estatal'!$Z$3:$Z$39)</f>
        <v>0</v>
      </c>
      <c r="L24">
        <f ca="1">SUMIF(Estatal!$E$3:$E$39,PARTICIPANTES!A24,Estatal!$F$3:$F$39)+SUMIF(Estatal!$G$3:$G$39,PARTICIPANTES!A24,Estatal!$H$3:$H$39)+SUMIF(Estatal!$I$3:$I$39,PARTICIPANTES!A24,Estatal!$J$3:$J$39)+SUMIF(Estatal!$K$3:$K$39,PARTICIPANTES!A24,Estatal!$L$3:$L$39)+SUMIF(Estatal!$M$3:$M$39,PARTICIPANTES!A24,Estatal!$N$3:$N$39)+SUMIF(Estatal!$O$3:$O$39,PARTICIPANTES!A24,Estatal!$P$3:$P$39)+SUMIF(Estatal!$Q$3:$MQ$39,PARTICIPANTES!A24,Estatal!$R$3:$R$39)+SUMIF(Estatal!$S$3:$S$39,PARTICIPANTES!A24,Estatal!$T$3:$T$39)+SUMIF(Estatal!$U$3:$U$39,PARTICIPANTES!A24,Estatal!$V$3:$V$39)+SUMIF(Estatal!$W$3:$W$39,PARTICIPANTES!A24,Estatal!$X$3:$X$39)+SUMIF(Estatal!$Y$3:$Y$39,PARTICIPANTES!A24,Estatal!$Z$3:$Z$39)</f>
        <v>0</v>
      </c>
      <c r="O24" s="24">
        <f t="shared" ca="1" si="0"/>
        <v>310</v>
      </c>
    </row>
    <row r="25" spans="1:15">
      <c r="A25" s="69" t="s">
        <v>50</v>
      </c>
      <c r="B25" t="s">
        <v>16</v>
      </c>
      <c r="C25" s="6" t="s">
        <v>51</v>
      </c>
      <c r="D25" s="6" t="s">
        <v>18</v>
      </c>
      <c r="E25" s="6"/>
      <c r="F25">
        <f>SUMIF(Liga!$A$2:$A$501,PARTICIPANTES!A25,Liga!$J$2:$J$501)</f>
        <v>40</v>
      </c>
      <c r="G25">
        <f>SUMIF('Copa EUS ABS Equipos'!$A$2:$A$26,PARTICIPANTES!A25,'Copa EUS ABS Equipos'!$C$2:$C$26)</f>
        <v>100</v>
      </c>
      <c r="J25">
        <f>SUMIF(Trials!$C$3:$C$53,PARTICIPANTES!A25,Trials!$D$3:$D$53)+SUMIF(Trials!$E$3:$E$53,PARTICIPANTES!A25,Trials!$F$3:$F$53)+SUMIF(Trials!$G$3:$G$53,PARTICIPANTES!A25,Trials!$H$3:$H$53)+SUMIF(Trials!$I$3:$I$53,PARTICIPANTES!A25,Trials!$J$3:$J$53)+SUMIF(Trials!$K$3:$K$53,PARTICIPANTES!A25,Trials!$L$3:$L$53)+SUMIF(Trials!$M$3:$M$53,PARTICIPANTES!A25,Trials!$N$3:$N$53)</f>
        <v>0</v>
      </c>
      <c r="K25">
        <f>SUMIF('Pre-Estatal'!$C$3:$C$39,PARTICIPANTES!A25,'Pre-Estatal'!$D$3:$D$39)+SUMIF('Pre-Estatal'!$E$3:$E$39,PARTICIPANTES!A25,'Pre-Estatal'!$F$3:$F$39)+SUMIF('Pre-Estatal'!$G$3:$G$39,PARTICIPANTES!A25,'Pre-Estatal'!$H$3:$H$39)+SUMIF('Pre-Estatal'!$I$3:$I$39,PARTICIPANTES!A25,'Pre-Estatal'!$J$3:$J$39)+SUMIF('Pre-Estatal'!$K$3:$K$39,PARTICIPANTES!A25,'Pre-Estatal'!$L$3:$L$39)+SUMIF('Pre-Estatal'!$M$3:$M$39,PARTICIPANTES!A25,'Pre-Estatal'!$N$3:$N$39)+SUMIF('Pre-Estatal'!$O$3:$O$39,PARTICIPANTES!A25,'Pre-Estatal'!$P$3:$P$39)+SUMIF('Pre-Estatal'!$Q$3:$Q$39,PARTICIPANTES!A25,'Pre-Estatal'!$R$3:$R$39)+SUMIF('Pre-Estatal'!$S$3:$S$39,PARTICIPANTES!A25,'Pre-Estatal'!$T$3:$T$39)+SUMIF('Pre-Estatal'!$U$3:$U$39,PARTICIPANTES!A25,'Pre-Estatal'!$V$3:$V$39)+SUMIF('Pre-Estatal'!$W$3:$W$39,PARTICIPANTES!A25,'Pre-Estatal'!$X$3:$X$39)+SUMIF('Pre-Estatal'!$Y$3:$Y$39,PARTICIPANTES!A25,'Pre-Estatal'!$Z$3:$Z$39)</f>
        <v>0</v>
      </c>
      <c r="L25">
        <f ca="1">SUMIF(Estatal!$E$3:$E$39,PARTICIPANTES!A25,Estatal!$F$3:$F$39)+SUMIF(Estatal!$G$3:$G$39,PARTICIPANTES!A25,Estatal!$H$3:$H$39)+SUMIF(Estatal!$I$3:$I$39,PARTICIPANTES!A25,Estatal!$J$3:$J$39)+SUMIF(Estatal!$K$3:$K$39,PARTICIPANTES!A25,Estatal!$L$3:$L$39)+SUMIF(Estatal!$M$3:$M$39,PARTICIPANTES!A25,Estatal!$N$3:$N$39)+SUMIF(Estatal!$O$3:$O$39,PARTICIPANTES!A25,Estatal!$P$3:$P$39)+SUMIF(Estatal!$Q$3:$MQ$39,PARTICIPANTES!A25,Estatal!$R$3:$R$39)+SUMIF(Estatal!$S$3:$S$39,PARTICIPANTES!A25,Estatal!$T$3:$T$39)+SUMIF(Estatal!$U$3:$U$39,PARTICIPANTES!A25,Estatal!$V$3:$V$39)+SUMIF(Estatal!$W$3:$W$39,PARTICIPANTES!A25,Estatal!$X$3:$X$39)+SUMIF(Estatal!$Y$3:$Y$39,PARTICIPANTES!A25,Estatal!$Z$3:$Z$39)</f>
        <v>0</v>
      </c>
      <c r="O25" s="24">
        <f t="shared" ca="1" si="0"/>
        <v>140</v>
      </c>
    </row>
    <row r="26" spans="1:15">
      <c r="A26" s="69" t="s">
        <v>52</v>
      </c>
      <c r="B26" t="s">
        <v>16</v>
      </c>
      <c r="C26" s="6" t="s">
        <v>20</v>
      </c>
      <c r="D26" s="6" t="s">
        <v>18</v>
      </c>
      <c r="E26" s="6"/>
      <c r="F26">
        <f>SUMIF(Liga!$A$2:$A$501,PARTICIPANTES!A26,Liga!$J$2:$J$501)</f>
        <v>40</v>
      </c>
      <c r="G26">
        <f>SUMIF('Copa EUS ABS Equipos'!$A$2:$A$26,PARTICIPANTES!A26,'Copa EUS ABS Equipos'!$C$2:$C$26)</f>
        <v>100</v>
      </c>
      <c r="J26">
        <f>SUMIF(Trials!$C$3:$C$53,PARTICIPANTES!A26,Trials!$D$3:$D$53)+SUMIF(Trials!$E$3:$E$53,PARTICIPANTES!A26,Trials!$F$3:$F$53)+SUMIF(Trials!$G$3:$G$53,PARTICIPANTES!A26,Trials!$H$3:$H$53)+SUMIF(Trials!$I$3:$I$53,PARTICIPANTES!A26,Trials!$J$3:$J$53)+SUMIF(Trials!$K$3:$K$53,PARTICIPANTES!A26,Trials!$L$3:$L$53)+SUMIF(Trials!$M$3:$M$53,PARTICIPANTES!A26,Trials!$N$3:$N$53)</f>
        <v>0</v>
      </c>
      <c r="K26">
        <f>SUMIF('Pre-Estatal'!$C$3:$C$39,PARTICIPANTES!A26,'Pre-Estatal'!$D$3:$D$39)+SUMIF('Pre-Estatal'!$E$3:$E$39,PARTICIPANTES!A26,'Pre-Estatal'!$F$3:$F$39)+SUMIF('Pre-Estatal'!$G$3:$G$39,PARTICIPANTES!A26,'Pre-Estatal'!$H$3:$H$39)+SUMIF('Pre-Estatal'!$I$3:$I$39,PARTICIPANTES!A26,'Pre-Estatal'!$J$3:$J$39)+SUMIF('Pre-Estatal'!$K$3:$K$39,PARTICIPANTES!A26,'Pre-Estatal'!$L$3:$L$39)+SUMIF('Pre-Estatal'!$M$3:$M$39,PARTICIPANTES!A26,'Pre-Estatal'!$N$3:$N$39)+SUMIF('Pre-Estatal'!$O$3:$O$39,PARTICIPANTES!A26,'Pre-Estatal'!$P$3:$P$39)+SUMIF('Pre-Estatal'!$Q$3:$Q$39,PARTICIPANTES!A26,'Pre-Estatal'!$R$3:$R$39)+SUMIF('Pre-Estatal'!$S$3:$S$39,PARTICIPANTES!A26,'Pre-Estatal'!$T$3:$T$39)+SUMIF('Pre-Estatal'!$U$3:$U$39,PARTICIPANTES!A26,'Pre-Estatal'!$V$3:$V$39)+SUMIF('Pre-Estatal'!$W$3:$W$39,PARTICIPANTES!A26,'Pre-Estatal'!$X$3:$X$39)+SUMIF('Pre-Estatal'!$Y$3:$Y$39,PARTICIPANTES!A26,'Pre-Estatal'!$Z$3:$Z$39)</f>
        <v>0</v>
      </c>
      <c r="L26">
        <f ca="1">SUMIF(Estatal!$E$3:$E$39,PARTICIPANTES!A26,Estatal!$F$3:$F$39)+SUMIF(Estatal!$G$3:$G$39,PARTICIPANTES!A26,Estatal!$H$3:$H$39)+SUMIF(Estatal!$I$3:$I$39,PARTICIPANTES!A26,Estatal!$J$3:$J$39)+SUMIF(Estatal!$K$3:$K$39,PARTICIPANTES!A26,Estatal!$L$3:$L$39)+SUMIF(Estatal!$M$3:$M$39,PARTICIPANTES!A26,Estatal!$N$3:$N$39)+SUMIF(Estatal!$O$3:$O$39,PARTICIPANTES!A26,Estatal!$P$3:$P$39)+SUMIF(Estatal!$Q$3:$MQ$39,PARTICIPANTES!A26,Estatal!$R$3:$R$39)+SUMIF(Estatal!$S$3:$S$39,PARTICIPANTES!A26,Estatal!$T$3:$T$39)+SUMIF(Estatal!$U$3:$U$39,PARTICIPANTES!A26,Estatal!$V$3:$V$39)+SUMIF(Estatal!$W$3:$W$39,PARTICIPANTES!A26,Estatal!$X$3:$X$39)+SUMIF(Estatal!$Y$3:$Y$39,PARTICIPANTES!A26,Estatal!$Z$3:$Z$39)</f>
        <v>0</v>
      </c>
      <c r="O26" s="24">
        <f t="shared" ca="1" si="0"/>
        <v>140</v>
      </c>
    </row>
    <row r="27" spans="1:15">
      <c r="A27" s="69" t="s">
        <v>53</v>
      </c>
      <c r="B27" t="s">
        <v>16</v>
      </c>
      <c r="C27" s="6" t="s">
        <v>26</v>
      </c>
      <c r="D27" s="6" t="s">
        <v>18</v>
      </c>
      <c r="E27" s="6"/>
      <c r="F27">
        <f>SUMIF(Liga!$A$2:$A$501,PARTICIPANTES!A27,Liga!$J$2:$J$501)</f>
        <v>0</v>
      </c>
      <c r="G27" s="69">
        <f>SUMIF('Copa EUS ABS Equipos'!$A$2:$A$26,PARTICIPANTES!A27,'Copa EUS ABS Equipos'!$C$2:$C$26)</f>
        <v>0</v>
      </c>
      <c r="J27">
        <f>SUMIF(Trials!$C$3:$C$53,PARTICIPANTES!A27,Trials!$D$3:$D$53)+SUMIF(Trials!$E$3:$E$53,PARTICIPANTES!A27,Trials!$F$3:$F$53)+SUMIF(Trials!$G$3:$G$53,PARTICIPANTES!A27,Trials!$H$3:$H$53)+SUMIF(Trials!$I$3:$I$53,PARTICIPANTES!A27,Trials!$J$3:$J$53)+SUMIF(Trials!$K$3:$K$53,PARTICIPANTES!A27,Trials!$L$3:$L$53)+SUMIF(Trials!$M$3:$M$53,PARTICIPANTES!A27,Trials!$N$3:$N$53)</f>
        <v>0</v>
      </c>
      <c r="K27">
        <f>SUMIF('Pre-Estatal'!$C$3:$C$39,PARTICIPANTES!A27,'Pre-Estatal'!$D$3:$D$39)+SUMIF('Pre-Estatal'!$E$3:$E$39,PARTICIPANTES!A27,'Pre-Estatal'!$F$3:$F$39)+SUMIF('Pre-Estatal'!$G$3:$G$39,PARTICIPANTES!A27,'Pre-Estatal'!$H$3:$H$39)+SUMIF('Pre-Estatal'!$I$3:$I$39,PARTICIPANTES!A27,'Pre-Estatal'!$J$3:$J$39)+SUMIF('Pre-Estatal'!$K$3:$K$39,PARTICIPANTES!A27,'Pre-Estatal'!$L$3:$L$39)+SUMIF('Pre-Estatal'!$M$3:$M$39,PARTICIPANTES!A27,'Pre-Estatal'!$N$3:$N$39)+SUMIF('Pre-Estatal'!$O$3:$O$39,PARTICIPANTES!A27,'Pre-Estatal'!$P$3:$P$39)+SUMIF('Pre-Estatal'!$Q$3:$Q$39,PARTICIPANTES!A27,'Pre-Estatal'!$R$3:$R$39)+SUMIF('Pre-Estatal'!$S$3:$S$39,PARTICIPANTES!A27,'Pre-Estatal'!$T$3:$T$39)+SUMIF('Pre-Estatal'!$U$3:$U$39,PARTICIPANTES!A27,'Pre-Estatal'!$V$3:$V$39)+SUMIF('Pre-Estatal'!$W$3:$W$39,PARTICIPANTES!A27,'Pre-Estatal'!$X$3:$X$39)+SUMIF('Pre-Estatal'!$Y$3:$Y$39,PARTICIPANTES!A27,'Pre-Estatal'!$Z$3:$Z$39)</f>
        <v>0</v>
      </c>
      <c r="L27">
        <f ca="1">SUMIF(Estatal!$E$3:$E$39,PARTICIPANTES!A27,Estatal!$F$3:$F$39)+SUMIF(Estatal!$G$3:$G$39,PARTICIPANTES!A27,Estatal!$H$3:$H$39)+SUMIF(Estatal!$I$3:$I$39,PARTICIPANTES!A27,Estatal!$J$3:$J$39)+SUMIF(Estatal!$K$3:$K$39,PARTICIPANTES!A27,Estatal!$L$3:$L$39)+SUMIF(Estatal!$M$3:$M$39,PARTICIPANTES!A27,Estatal!$N$3:$N$39)+SUMIF(Estatal!$O$3:$O$39,PARTICIPANTES!A27,Estatal!$P$3:$P$39)+SUMIF(Estatal!$Q$3:$MQ$39,PARTICIPANTES!A27,Estatal!$R$3:$R$39)+SUMIF(Estatal!$S$3:$S$39,PARTICIPANTES!A27,Estatal!$T$3:$T$39)+SUMIF(Estatal!$U$3:$U$39,PARTICIPANTES!A27,Estatal!$V$3:$V$39)+SUMIF(Estatal!$W$3:$W$39,PARTICIPANTES!A27,Estatal!$X$3:$X$39)+SUMIF(Estatal!$Y$3:$Y$39,PARTICIPANTES!A27,Estatal!$Z$3:$Z$39)</f>
        <v>0</v>
      </c>
      <c r="O27" s="24">
        <f t="shared" ca="1" si="0"/>
        <v>0</v>
      </c>
    </row>
    <row r="28" spans="1:15">
      <c r="A28" s="69" t="s">
        <v>54</v>
      </c>
      <c r="B28" t="s">
        <v>16</v>
      </c>
      <c r="C28" s="6" t="s">
        <v>20</v>
      </c>
      <c r="D28" s="6" t="s">
        <v>18</v>
      </c>
      <c r="E28" s="6"/>
      <c r="F28">
        <f>SUMIF(Liga!$A$2:$A$501,PARTICIPANTES!A28,Liga!$J$2:$J$501)</f>
        <v>0</v>
      </c>
      <c r="G28">
        <f>SUMIF('Copa EUS ABS Equipos'!$A$2:$A$26,PARTICIPANTES!A28,'Copa EUS ABS Equipos'!$C$2:$C$26)</f>
        <v>0</v>
      </c>
      <c r="J28">
        <f>SUMIF(Trials!$C$3:$C$53,PARTICIPANTES!A28,Trials!$D$3:$D$53)+SUMIF(Trials!$E$3:$E$53,PARTICIPANTES!A28,Trials!$F$3:$F$53)+SUMIF(Trials!$G$3:$G$53,PARTICIPANTES!A28,Trials!$H$3:$H$53)+SUMIF(Trials!$I$3:$I$53,PARTICIPANTES!A28,Trials!$J$3:$J$53)+SUMIF(Trials!$K$3:$K$53,PARTICIPANTES!A28,Trials!$L$3:$L$53)+SUMIF(Trials!$M$3:$M$53,PARTICIPANTES!A28,Trials!$N$3:$N$53)</f>
        <v>0</v>
      </c>
      <c r="K28">
        <f>SUMIF('Pre-Estatal'!$C$3:$C$39,PARTICIPANTES!A28,'Pre-Estatal'!$D$3:$D$39)+SUMIF('Pre-Estatal'!$E$3:$E$39,PARTICIPANTES!A28,'Pre-Estatal'!$F$3:$F$39)+SUMIF('Pre-Estatal'!$G$3:$G$39,PARTICIPANTES!A28,'Pre-Estatal'!$H$3:$H$39)+SUMIF('Pre-Estatal'!$I$3:$I$39,PARTICIPANTES!A28,'Pre-Estatal'!$J$3:$J$39)+SUMIF('Pre-Estatal'!$K$3:$K$39,PARTICIPANTES!A28,'Pre-Estatal'!$L$3:$L$39)+SUMIF('Pre-Estatal'!$M$3:$M$39,PARTICIPANTES!A28,'Pre-Estatal'!$N$3:$N$39)+SUMIF('Pre-Estatal'!$O$3:$O$39,PARTICIPANTES!A28,'Pre-Estatal'!$P$3:$P$39)+SUMIF('Pre-Estatal'!$Q$3:$Q$39,PARTICIPANTES!A28,'Pre-Estatal'!$R$3:$R$39)+SUMIF('Pre-Estatal'!$S$3:$S$39,PARTICIPANTES!A28,'Pre-Estatal'!$T$3:$T$39)+SUMIF('Pre-Estatal'!$U$3:$U$39,PARTICIPANTES!A28,'Pre-Estatal'!$V$3:$V$39)+SUMIF('Pre-Estatal'!$W$3:$W$39,PARTICIPANTES!A28,'Pre-Estatal'!$X$3:$X$39)+SUMIF('Pre-Estatal'!$Y$3:$Y$39,PARTICIPANTES!A28,'Pre-Estatal'!$Z$3:$Z$39)</f>
        <v>0</v>
      </c>
      <c r="L28">
        <f ca="1">SUMIF(Estatal!$E$3:$E$39,PARTICIPANTES!A28,Estatal!$F$3:$F$39)+SUMIF(Estatal!$G$3:$G$39,PARTICIPANTES!A28,Estatal!$H$3:$H$39)+SUMIF(Estatal!$I$3:$I$39,PARTICIPANTES!A28,Estatal!$J$3:$J$39)+SUMIF(Estatal!$K$3:$K$39,PARTICIPANTES!A28,Estatal!$L$3:$L$39)+SUMIF(Estatal!$M$3:$M$39,PARTICIPANTES!A28,Estatal!$N$3:$N$39)+SUMIF(Estatal!$O$3:$O$39,PARTICIPANTES!A28,Estatal!$P$3:$P$39)+SUMIF(Estatal!$Q$3:$MQ$39,PARTICIPANTES!A28,Estatal!$R$3:$R$39)+SUMIF(Estatal!$S$3:$S$39,PARTICIPANTES!A28,Estatal!$T$3:$T$39)+SUMIF(Estatal!$U$3:$U$39,PARTICIPANTES!A28,Estatal!$V$3:$V$39)+SUMIF(Estatal!$W$3:$W$39,PARTICIPANTES!A28,Estatal!$X$3:$X$39)+SUMIF(Estatal!$Y$3:$Y$39,PARTICIPANTES!A28,Estatal!$Z$3:$Z$39)</f>
        <v>0</v>
      </c>
      <c r="O28" s="24">
        <f t="shared" ca="1" si="0"/>
        <v>0</v>
      </c>
    </row>
    <row r="29" spans="1:15">
      <c r="A29" s="69" t="s">
        <v>55</v>
      </c>
      <c r="B29" t="s">
        <v>16</v>
      </c>
      <c r="C29" s="6" t="s">
        <v>26</v>
      </c>
      <c r="D29" s="6" t="s">
        <v>18</v>
      </c>
      <c r="E29" s="6"/>
      <c r="F29">
        <f>SUMIF(Liga!$A$2:$A$501,PARTICIPANTES!A29,Liga!$J$2:$J$501)</f>
        <v>60</v>
      </c>
      <c r="G29">
        <f>SUMIF('Copa EUS ABS Equipos'!$A$2:$A$26,PARTICIPANTES!A29,'Copa EUS ABS Equipos'!$C$2:$C$26)</f>
        <v>0</v>
      </c>
      <c r="J29">
        <f>SUMIF(Trials!$C$3:$C$53,PARTICIPANTES!A29,Trials!$D$3:$D$53)+SUMIF(Trials!$E$3:$E$53,PARTICIPANTES!A29,Trials!$F$3:$F$53)+SUMIF(Trials!$G$3:$G$53,PARTICIPANTES!A29,Trials!$H$3:$H$53)+SUMIF(Trials!$I$3:$I$53,PARTICIPANTES!A29,Trials!$J$3:$J$53)+SUMIF(Trials!$K$3:$K$53,PARTICIPANTES!A29,Trials!$L$3:$L$53)+SUMIF(Trials!$M$3:$M$53,PARTICIPANTES!A29,Trials!$N$3:$N$53)</f>
        <v>0</v>
      </c>
      <c r="K29">
        <f>SUMIF('Pre-Estatal'!$C$3:$C$39,PARTICIPANTES!A29,'Pre-Estatal'!$D$3:$D$39)+SUMIF('Pre-Estatal'!$E$3:$E$39,PARTICIPANTES!A29,'Pre-Estatal'!$F$3:$F$39)+SUMIF('Pre-Estatal'!$G$3:$G$39,PARTICIPANTES!A29,'Pre-Estatal'!$H$3:$H$39)+SUMIF('Pre-Estatal'!$I$3:$I$39,PARTICIPANTES!A29,'Pre-Estatal'!$J$3:$J$39)+SUMIF('Pre-Estatal'!$K$3:$K$39,PARTICIPANTES!A29,'Pre-Estatal'!$L$3:$L$39)+SUMIF('Pre-Estatal'!$M$3:$M$39,PARTICIPANTES!A29,'Pre-Estatal'!$N$3:$N$39)+SUMIF('Pre-Estatal'!$O$3:$O$39,PARTICIPANTES!A29,'Pre-Estatal'!$P$3:$P$39)+SUMIF('Pre-Estatal'!$Q$3:$Q$39,PARTICIPANTES!A29,'Pre-Estatal'!$R$3:$R$39)+SUMIF('Pre-Estatal'!$S$3:$S$39,PARTICIPANTES!A29,'Pre-Estatal'!$T$3:$T$39)+SUMIF('Pre-Estatal'!$U$3:$U$39,PARTICIPANTES!A29,'Pre-Estatal'!$V$3:$V$39)+SUMIF('Pre-Estatal'!$W$3:$W$39,PARTICIPANTES!A29,'Pre-Estatal'!$X$3:$X$39)+SUMIF('Pre-Estatal'!$Y$3:$Y$39,PARTICIPANTES!A29,'Pre-Estatal'!$Z$3:$Z$39)</f>
        <v>0</v>
      </c>
      <c r="L29">
        <f ca="1">SUMIF(Estatal!$E$3:$E$39,PARTICIPANTES!A29,Estatal!$F$3:$F$39)+SUMIF(Estatal!$G$3:$G$39,PARTICIPANTES!A29,Estatal!$H$3:$H$39)+SUMIF(Estatal!$I$3:$I$39,PARTICIPANTES!A29,Estatal!$J$3:$J$39)+SUMIF(Estatal!$K$3:$K$39,PARTICIPANTES!A29,Estatal!$L$3:$L$39)+SUMIF(Estatal!$M$3:$M$39,PARTICIPANTES!A29,Estatal!$N$3:$N$39)+SUMIF(Estatal!$O$3:$O$39,PARTICIPANTES!A29,Estatal!$P$3:$P$39)+SUMIF(Estatal!$Q$3:$MQ$39,PARTICIPANTES!A29,Estatal!$R$3:$R$39)+SUMIF(Estatal!$S$3:$S$39,PARTICIPANTES!A29,Estatal!$T$3:$T$39)+SUMIF(Estatal!$U$3:$U$39,PARTICIPANTES!A29,Estatal!$V$3:$V$39)+SUMIF(Estatal!$W$3:$W$39,PARTICIPANTES!A29,Estatal!$X$3:$X$39)+SUMIF(Estatal!$Y$3:$Y$39,PARTICIPANTES!A29,Estatal!$Z$3:$Z$39)</f>
        <v>0</v>
      </c>
      <c r="O29" s="24">
        <f t="shared" ca="1" si="0"/>
        <v>60</v>
      </c>
    </row>
    <row r="30" spans="1:15">
      <c r="A30" t="s">
        <v>56</v>
      </c>
      <c r="B30" t="s">
        <v>23</v>
      </c>
      <c r="C30" s="6" t="s">
        <v>17</v>
      </c>
      <c r="D30" s="6" t="s">
        <v>18</v>
      </c>
      <c r="E30" s="6">
        <v>2007</v>
      </c>
      <c r="F30">
        <f>SUMIF(Liga!$A$2:$A$501,PARTICIPANTES!A30,Liga!$J$2:$J$501)</f>
        <v>40</v>
      </c>
      <c r="G30">
        <f>SUMIF('Copa EUS ABS Equipos'!$A$2:$A$26,PARTICIPANTES!A30,'Copa EUS ABS Equipos'!$C$2:$C$26)</f>
        <v>0</v>
      </c>
      <c r="J30">
        <f>SUMIF(Trials!$C$3:$C$53,PARTICIPANTES!A30,Trials!$D$3:$D$53)+SUMIF(Trials!$E$3:$E$53,PARTICIPANTES!A30,Trials!$F$3:$F$53)+SUMIF(Trials!$G$3:$G$53,PARTICIPANTES!A30,Trials!$H$3:$H$53)+SUMIF(Trials!$I$3:$I$53,PARTICIPANTES!A30,Trials!$J$3:$J$53)+SUMIF(Trials!$K$3:$K$53,PARTICIPANTES!A30,Trials!$L$3:$L$53)+SUMIF(Trials!$M$3:$M$53,PARTICIPANTES!A30,Trials!$N$3:$N$53)</f>
        <v>0</v>
      </c>
      <c r="K30">
        <f>SUMIF('Pre-Estatal'!$C$3:$C$39,PARTICIPANTES!A30,'Pre-Estatal'!$D$3:$D$39)+SUMIF('Pre-Estatal'!$E$3:$E$39,PARTICIPANTES!A30,'Pre-Estatal'!$F$3:$F$39)+SUMIF('Pre-Estatal'!$G$3:$G$39,PARTICIPANTES!A30,'Pre-Estatal'!$H$3:$H$39)+SUMIF('Pre-Estatal'!$I$3:$I$39,PARTICIPANTES!A30,'Pre-Estatal'!$J$3:$J$39)+SUMIF('Pre-Estatal'!$K$3:$K$39,PARTICIPANTES!A30,'Pre-Estatal'!$L$3:$L$39)+SUMIF('Pre-Estatal'!$M$3:$M$39,PARTICIPANTES!A30,'Pre-Estatal'!$N$3:$N$39)+SUMIF('Pre-Estatal'!$O$3:$O$39,PARTICIPANTES!A30,'Pre-Estatal'!$P$3:$P$39)+SUMIF('Pre-Estatal'!$Q$3:$Q$39,PARTICIPANTES!A30,'Pre-Estatal'!$R$3:$R$39)+SUMIF('Pre-Estatal'!$S$3:$S$39,PARTICIPANTES!A30,'Pre-Estatal'!$T$3:$T$39)+SUMIF('Pre-Estatal'!$U$3:$U$39,PARTICIPANTES!A30,'Pre-Estatal'!$V$3:$V$39)+SUMIF('Pre-Estatal'!$W$3:$W$39,PARTICIPANTES!A30,'Pre-Estatal'!$X$3:$X$39)+SUMIF('Pre-Estatal'!$Y$3:$Y$39,PARTICIPANTES!A30,'Pre-Estatal'!$Z$3:$Z$39)</f>
        <v>0</v>
      </c>
      <c r="L30">
        <f ca="1">SUMIF(Estatal!$E$3:$E$39,PARTICIPANTES!A30,Estatal!$F$3:$F$39)+SUMIF(Estatal!$G$3:$G$39,PARTICIPANTES!A30,Estatal!$H$3:$H$39)+SUMIF(Estatal!$I$3:$I$39,PARTICIPANTES!A30,Estatal!$J$3:$J$39)+SUMIF(Estatal!$K$3:$K$39,PARTICIPANTES!A30,Estatal!$L$3:$L$39)+SUMIF(Estatal!$M$3:$M$39,PARTICIPANTES!A30,Estatal!$N$3:$N$39)+SUMIF(Estatal!$O$3:$O$39,PARTICIPANTES!A30,Estatal!$P$3:$P$39)+SUMIF(Estatal!$Q$3:$MQ$39,PARTICIPANTES!A30,Estatal!$R$3:$R$39)+SUMIF(Estatal!$S$3:$S$39,PARTICIPANTES!A30,Estatal!$T$3:$T$39)+SUMIF(Estatal!$U$3:$U$39,PARTICIPANTES!A30,Estatal!$V$3:$V$39)+SUMIF(Estatal!$W$3:$W$39,PARTICIPANTES!A30,Estatal!$X$3:$X$39)+SUMIF(Estatal!$Y$3:$Y$39,PARTICIPANTES!A30,Estatal!$Z$3:$Z$39)</f>
        <v>0</v>
      </c>
      <c r="O30" s="24">
        <f t="shared" ca="1" si="0"/>
        <v>40</v>
      </c>
    </row>
    <row r="31" spans="1:15">
      <c r="A31" t="s">
        <v>57</v>
      </c>
      <c r="B31" t="s">
        <v>23</v>
      </c>
      <c r="C31" s="6" t="s">
        <v>58</v>
      </c>
      <c r="D31" s="6" t="s">
        <v>18</v>
      </c>
      <c r="E31" s="6"/>
      <c r="F31">
        <f>SUMIF(Liga!$A$2:$A$501,PARTICIPANTES!A31,Liga!$J$2:$J$501)</f>
        <v>0</v>
      </c>
      <c r="G31">
        <f>SUMIF('Copa EUS ABS Equipos'!$A$2:$A$26,PARTICIPANTES!A31,'Copa EUS ABS Equipos'!$C$2:$C$26)</f>
        <v>0</v>
      </c>
      <c r="J31">
        <f>SUMIF(Trials!$C$3:$C$53,PARTICIPANTES!A31,Trials!$D$3:$D$53)+SUMIF(Trials!$E$3:$E$53,PARTICIPANTES!A31,Trials!$F$3:$F$53)+SUMIF(Trials!$G$3:$G$53,PARTICIPANTES!A31,Trials!$H$3:$H$53)+SUMIF(Trials!$I$3:$I$53,PARTICIPANTES!A31,Trials!$J$3:$J$53)+SUMIF(Trials!$K$3:$K$53,PARTICIPANTES!A31,Trials!$L$3:$L$53)+SUMIF(Trials!$M$3:$M$53,PARTICIPANTES!A31,Trials!$N$3:$N$53)</f>
        <v>0</v>
      </c>
      <c r="K31">
        <f>SUMIF('Pre-Estatal'!$C$3:$C$39,PARTICIPANTES!A31,'Pre-Estatal'!$D$3:$D$39)+SUMIF('Pre-Estatal'!$E$3:$E$39,PARTICIPANTES!A31,'Pre-Estatal'!$F$3:$F$39)+SUMIF('Pre-Estatal'!$G$3:$G$39,PARTICIPANTES!A31,'Pre-Estatal'!$H$3:$H$39)+SUMIF('Pre-Estatal'!$I$3:$I$39,PARTICIPANTES!A31,'Pre-Estatal'!$J$3:$J$39)+SUMIF('Pre-Estatal'!$K$3:$K$39,PARTICIPANTES!A31,'Pre-Estatal'!$L$3:$L$39)+SUMIF('Pre-Estatal'!$M$3:$M$39,PARTICIPANTES!A31,'Pre-Estatal'!$N$3:$N$39)+SUMIF('Pre-Estatal'!$O$3:$O$39,PARTICIPANTES!A31,'Pre-Estatal'!$P$3:$P$39)+SUMIF('Pre-Estatal'!$Q$3:$Q$39,PARTICIPANTES!A31,'Pre-Estatal'!$R$3:$R$39)+SUMIF('Pre-Estatal'!$S$3:$S$39,PARTICIPANTES!A31,'Pre-Estatal'!$T$3:$T$39)+SUMIF('Pre-Estatal'!$U$3:$U$39,PARTICIPANTES!A31,'Pre-Estatal'!$V$3:$V$39)+SUMIF('Pre-Estatal'!$W$3:$W$39,PARTICIPANTES!A31,'Pre-Estatal'!$X$3:$X$39)+SUMIF('Pre-Estatal'!$Y$3:$Y$39,PARTICIPANTES!A31,'Pre-Estatal'!$Z$3:$Z$39)</f>
        <v>0</v>
      </c>
      <c r="L31">
        <f ca="1">SUMIF(Estatal!$E$3:$E$39,PARTICIPANTES!A31,Estatal!$F$3:$F$39)+SUMIF(Estatal!$G$3:$G$39,PARTICIPANTES!A31,Estatal!$H$3:$H$39)+SUMIF(Estatal!$I$3:$I$39,PARTICIPANTES!A31,Estatal!$J$3:$J$39)+SUMIF(Estatal!$K$3:$K$39,PARTICIPANTES!A31,Estatal!$L$3:$L$39)+SUMIF(Estatal!$M$3:$M$39,PARTICIPANTES!A31,Estatal!$N$3:$N$39)+SUMIF(Estatal!$O$3:$O$39,PARTICIPANTES!A31,Estatal!$P$3:$P$39)+SUMIF(Estatal!$Q$3:$MQ$39,PARTICIPANTES!A31,Estatal!$R$3:$R$39)+SUMIF(Estatal!$S$3:$S$39,PARTICIPANTES!A31,Estatal!$T$3:$T$39)+SUMIF(Estatal!$U$3:$U$39,PARTICIPANTES!A31,Estatal!$V$3:$V$39)+SUMIF(Estatal!$W$3:$W$39,PARTICIPANTES!A31,Estatal!$X$3:$X$39)+SUMIF(Estatal!$Y$3:$Y$39,PARTICIPANTES!A31,Estatal!$Z$3:$Z$39)</f>
        <v>0</v>
      </c>
      <c r="O31" s="24">
        <f t="shared" ca="1" si="0"/>
        <v>0</v>
      </c>
    </row>
    <row r="32" spans="1:15">
      <c r="A32" t="s">
        <v>59</v>
      </c>
      <c r="B32" t="s">
        <v>23</v>
      </c>
      <c r="C32" s="6" t="s">
        <v>60</v>
      </c>
      <c r="D32" s="6" t="s">
        <v>18</v>
      </c>
      <c r="E32" s="6"/>
      <c r="F32">
        <f>SUMIF(Liga!$A$2:$A$501,PARTICIPANTES!A32,Liga!$J$2:$J$501)</f>
        <v>100</v>
      </c>
      <c r="G32">
        <f>SUMIF('Copa EUS ABS Equipos'!$A$2:$A$26,PARTICIPANTES!A32,'Copa EUS ABS Equipos'!$C$2:$C$26)</f>
        <v>0</v>
      </c>
      <c r="J32">
        <f>SUMIF(Trials!$C$3:$C$53,PARTICIPANTES!A32,Trials!$D$3:$D$53)+SUMIF(Trials!$E$3:$E$53,PARTICIPANTES!A32,Trials!$F$3:$F$53)+SUMIF(Trials!$G$3:$G$53,PARTICIPANTES!A32,Trials!$H$3:$H$53)+SUMIF(Trials!$I$3:$I$53,PARTICIPANTES!A32,Trials!$J$3:$J$53)+SUMIF(Trials!$K$3:$K$53,PARTICIPANTES!A32,Trials!$L$3:$L$53)+SUMIF(Trials!$M$3:$M$53,PARTICIPANTES!A32,Trials!$N$3:$N$53)</f>
        <v>0</v>
      </c>
      <c r="K32">
        <f>SUMIF('Pre-Estatal'!$C$3:$C$39,PARTICIPANTES!A32,'Pre-Estatal'!$D$3:$D$39)+SUMIF('Pre-Estatal'!$E$3:$E$39,PARTICIPANTES!A32,'Pre-Estatal'!$F$3:$F$39)+SUMIF('Pre-Estatal'!$G$3:$G$39,PARTICIPANTES!A32,'Pre-Estatal'!$H$3:$H$39)+SUMIF('Pre-Estatal'!$I$3:$I$39,PARTICIPANTES!A32,'Pre-Estatal'!$J$3:$J$39)+SUMIF('Pre-Estatal'!$K$3:$K$39,PARTICIPANTES!A32,'Pre-Estatal'!$L$3:$L$39)+SUMIF('Pre-Estatal'!$M$3:$M$39,PARTICIPANTES!A32,'Pre-Estatal'!$N$3:$N$39)+SUMIF('Pre-Estatal'!$O$3:$O$39,PARTICIPANTES!A32,'Pre-Estatal'!$P$3:$P$39)+SUMIF('Pre-Estatal'!$Q$3:$Q$39,PARTICIPANTES!A32,'Pre-Estatal'!$R$3:$R$39)+SUMIF('Pre-Estatal'!$S$3:$S$39,PARTICIPANTES!A32,'Pre-Estatal'!$T$3:$T$39)+SUMIF('Pre-Estatal'!$U$3:$U$39,PARTICIPANTES!A32,'Pre-Estatal'!$V$3:$V$39)+SUMIF('Pre-Estatal'!$W$3:$W$39,PARTICIPANTES!A32,'Pre-Estatal'!$X$3:$X$39)+SUMIF('Pre-Estatal'!$Y$3:$Y$39,PARTICIPANTES!A32,'Pre-Estatal'!$Z$3:$Z$39)</f>
        <v>0</v>
      </c>
      <c r="L32">
        <f ca="1">SUMIF(Estatal!$E$3:$E$39,PARTICIPANTES!A32,Estatal!$F$3:$F$39)+SUMIF(Estatal!$G$3:$G$39,PARTICIPANTES!A32,Estatal!$H$3:$H$39)+SUMIF(Estatal!$I$3:$I$39,PARTICIPANTES!A32,Estatal!$J$3:$J$39)+SUMIF(Estatal!$K$3:$K$39,PARTICIPANTES!A32,Estatal!$L$3:$L$39)+SUMIF(Estatal!$M$3:$M$39,PARTICIPANTES!A32,Estatal!$N$3:$N$39)+SUMIF(Estatal!$O$3:$O$39,PARTICIPANTES!A32,Estatal!$P$3:$P$39)+SUMIF(Estatal!$Q$3:$MQ$39,PARTICIPANTES!A32,Estatal!$R$3:$R$39)+SUMIF(Estatal!$S$3:$S$39,PARTICIPANTES!A32,Estatal!$T$3:$T$39)+SUMIF(Estatal!$U$3:$U$39,PARTICIPANTES!A32,Estatal!$V$3:$V$39)+SUMIF(Estatal!$W$3:$W$39,PARTICIPANTES!A32,Estatal!$X$3:$X$39)+SUMIF(Estatal!$Y$3:$Y$39,PARTICIPANTES!A32,Estatal!$Z$3:$Z$39)</f>
        <v>0</v>
      </c>
      <c r="O32" s="24">
        <f t="shared" ca="1" si="0"/>
        <v>100</v>
      </c>
    </row>
    <row r="33" spans="1:15">
      <c r="A33" t="s">
        <v>61</v>
      </c>
      <c r="B33" t="s">
        <v>23</v>
      </c>
      <c r="C33" s="6" t="s">
        <v>58</v>
      </c>
      <c r="D33" s="6" t="s">
        <v>18</v>
      </c>
      <c r="E33" s="6"/>
      <c r="F33">
        <f>SUMIF(Liga!$A$2:$A$501,PARTICIPANTES!A33,Liga!$J$2:$J$501)</f>
        <v>0</v>
      </c>
      <c r="G33">
        <f>SUMIF('Copa EUS ABS Equipos'!$A$2:$A$26,PARTICIPANTES!A33,'Copa EUS ABS Equipos'!$C$2:$C$26)</f>
        <v>0</v>
      </c>
      <c r="J33">
        <f>SUMIF(Trials!$C$3:$C$53,PARTICIPANTES!A33,Trials!$D$3:$D$53)+SUMIF(Trials!$E$3:$E$53,PARTICIPANTES!A33,Trials!$F$3:$F$53)+SUMIF(Trials!$G$3:$G$53,PARTICIPANTES!A33,Trials!$H$3:$H$53)+SUMIF(Trials!$I$3:$I$53,PARTICIPANTES!A33,Trials!$J$3:$J$53)+SUMIF(Trials!$K$3:$K$53,PARTICIPANTES!A33,Trials!$L$3:$L$53)+SUMIF(Trials!$M$3:$M$53,PARTICIPANTES!A33,Trials!$N$3:$N$53)</f>
        <v>0</v>
      </c>
      <c r="K33">
        <f>SUMIF('Pre-Estatal'!$C$3:$C$39,PARTICIPANTES!A33,'Pre-Estatal'!$D$3:$D$39)+SUMIF('Pre-Estatal'!$E$3:$E$39,PARTICIPANTES!A33,'Pre-Estatal'!$F$3:$F$39)+SUMIF('Pre-Estatal'!$G$3:$G$39,PARTICIPANTES!A33,'Pre-Estatal'!$H$3:$H$39)+SUMIF('Pre-Estatal'!$I$3:$I$39,PARTICIPANTES!A33,'Pre-Estatal'!$J$3:$J$39)+SUMIF('Pre-Estatal'!$K$3:$K$39,PARTICIPANTES!A33,'Pre-Estatal'!$L$3:$L$39)+SUMIF('Pre-Estatal'!$M$3:$M$39,PARTICIPANTES!A33,'Pre-Estatal'!$N$3:$N$39)+SUMIF('Pre-Estatal'!$O$3:$O$39,PARTICIPANTES!A33,'Pre-Estatal'!$P$3:$P$39)+SUMIF('Pre-Estatal'!$Q$3:$Q$39,PARTICIPANTES!A33,'Pre-Estatal'!$R$3:$R$39)+SUMIF('Pre-Estatal'!$S$3:$S$39,PARTICIPANTES!A33,'Pre-Estatal'!$T$3:$T$39)+SUMIF('Pre-Estatal'!$U$3:$U$39,PARTICIPANTES!A33,'Pre-Estatal'!$V$3:$V$39)+SUMIF('Pre-Estatal'!$W$3:$W$39,PARTICIPANTES!A33,'Pre-Estatal'!$X$3:$X$39)+SUMIF('Pre-Estatal'!$Y$3:$Y$39,PARTICIPANTES!A33,'Pre-Estatal'!$Z$3:$Z$39)</f>
        <v>0</v>
      </c>
      <c r="L33">
        <f ca="1">SUMIF(Estatal!$E$3:$E$39,PARTICIPANTES!A33,Estatal!$F$3:$F$39)+SUMIF(Estatal!$G$3:$G$39,PARTICIPANTES!A33,Estatal!$H$3:$H$39)+SUMIF(Estatal!$I$3:$I$39,PARTICIPANTES!A33,Estatal!$J$3:$J$39)+SUMIF(Estatal!$K$3:$K$39,PARTICIPANTES!A33,Estatal!$L$3:$L$39)+SUMIF(Estatal!$M$3:$M$39,PARTICIPANTES!A33,Estatal!$N$3:$N$39)+SUMIF(Estatal!$O$3:$O$39,PARTICIPANTES!A33,Estatal!$P$3:$P$39)+SUMIF(Estatal!$Q$3:$MQ$39,PARTICIPANTES!A33,Estatal!$R$3:$R$39)+SUMIF(Estatal!$S$3:$S$39,PARTICIPANTES!A33,Estatal!$T$3:$T$39)+SUMIF(Estatal!$U$3:$U$39,PARTICIPANTES!A33,Estatal!$V$3:$V$39)+SUMIF(Estatal!$W$3:$W$39,PARTICIPANTES!A33,Estatal!$X$3:$X$39)+SUMIF(Estatal!$Y$3:$Y$39,PARTICIPANTES!A33,Estatal!$Z$3:$Z$39)</f>
        <v>0</v>
      </c>
      <c r="O33" s="24">
        <f t="shared" ca="1" si="0"/>
        <v>0</v>
      </c>
    </row>
    <row r="34" spans="1:15">
      <c r="A34" s="69" t="s">
        <v>62</v>
      </c>
      <c r="B34" t="s">
        <v>37</v>
      </c>
      <c r="C34" s="6" t="s">
        <v>20</v>
      </c>
      <c r="D34" s="6" t="s">
        <v>18</v>
      </c>
      <c r="E34" s="6"/>
      <c r="F34">
        <f>SUMIF(Liga!$A$2:$A$501,PARTICIPANTES!A34,Liga!$J$2:$J$501)</f>
        <v>60</v>
      </c>
      <c r="G34">
        <f>SUMIF('Copa EUS ABS Equipos'!$A$2:$A$26,PARTICIPANTES!A34,'Copa EUS ABS Equipos'!$C$2:$C$26)</f>
        <v>0</v>
      </c>
      <c r="J34">
        <f>SUMIF(Trials!$C$3:$C$53,PARTICIPANTES!A34,Trials!$D$3:$D$53)+SUMIF(Trials!$E$3:$E$53,PARTICIPANTES!A34,Trials!$F$3:$F$53)+SUMIF(Trials!$G$3:$G$53,PARTICIPANTES!A34,Trials!$H$3:$H$53)+SUMIF(Trials!$I$3:$I$53,PARTICIPANTES!A34,Trials!$J$3:$J$53)+SUMIF(Trials!$K$3:$K$53,PARTICIPANTES!A34,Trials!$L$3:$L$53)+SUMIF(Trials!$M$3:$M$53,PARTICIPANTES!A34,Trials!$N$3:$N$53)</f>
        <v>0</v>
      </c>
      <c r="K34">
        <f>SUMIF('Pre-Estatal'!$C$3:$C$39,PARTICIPANTES!A34,'Pre-Estatal'!$D$3:$D$39)+SUMIF('Pre-Estatal'!$E$3:$E$39,PARTICIPANTES!A34,'Pre-Estatal'!$F$3:$F$39)+SUMIF('Pre-Estatal'!$G$3:$G$39,PARTICIPANTES!A34,'Pre-Estatal'!$H$3:$H$39)+SUMIF('Pre-Estatal'!$I$3:$I$39,PARTICIPANTES!A34,'Pre-Estatal'!$J$3:$J$39)+SUMIF('Pre-Estatal'!$K$3:$K$39,PARTICIPANTES!A34,'Pre-Estatal'!$L$3:$L$39)+SUMIF('Pre-Estatal'!$M$3:$M$39,PARTICIPANTES!A34,'Pre-Estatal'!$N$3:$N$39)+SUMIF('Pre-Estatal'!$O$3:$O$39,PARTICIPANTES!A34,'Pre-Estatal'!$P$3:$P$39)+SUMIF('Pre-Estatal'!$Q$3:$Q$39,PARTICIPANTES!A34,'Pre-Estatal'!$R$3:$R$39)+SUMIF('Pre-Estatal'!$S$3:$S$39,PARTICIPANTES!A34,'Pre-Estatal'!$T$3:$T$39)+SUMIF('Pre-Estatal'!$U$3:$U$39,PARTICIPANTES!A34,'Pre-Estatal'!$V$3:$V$39)+SUMIF('Pre-Estatal'!$W$3:$W$39,PARTICIPANTES!A34,'Pre-Estatal'!$X$3:$X$39)+SUMIF('Pre-Estatal'!$Y$3:$Y$39,PARTICIPANTES!A34,'Pre-Estatal'!$Z$3:$Z$39)</f>
        <v>0</v>
      </c>
      <c r="L34">
        <f ca="1">SUMIF(Estatal!$E$3:$E$39,PARTICIPANTES!A34,Estatal!$F$3:$F$39)+SUMIF(Estatal!$G$3:$G$39,PARTICIPANTES!A34,Estatal!$H$3:$H$39)+SUMIF(Estatal!$I$3:$I$39,PARTICIPANTES!A34,Estatal!$J$3:$J$39)+SUMIF(Estatal!$K$3:$K$39,PARTICIPANTES!A34,Estatal!$L$3:$L$39)+SUMIF(Estatal!$M$3:$M$39,PARTICIPANTES!A34,Estatal!$N$3:$N$39)+SUMIF(Estatal!$O$3:$O$39,PARTICIPANTES!A34,Estatal!$P$3:$P$39)+SUMIF(Estatal!$Q$3:$MQ$39,PARTICIPANTES!A34,Estatal!$R$3:$R$39)+SUMIF(Estatal!$S$3:$S$39,PARTICIPANTES!A34,Estatal!$T$3:$T$39)+SUMIF(Estatal!$U$3:$U$39,PARTICIPANTES!A34,Estatal!$V$3:$V$39)+SUMIF(Estatal!$W$3:$W$39,PARTICIPANTES!A34,Estatal!$X$3:$X$39)+SUMIF(Estatal!$Y$3:$Y$39,PARTICIPANTES!A34,Estatal!$Z$3:$Z$39)</f>
        <v>0</v>
      </c>
      <c r="O34" s="24">
        <f t="shared" ca="1" si="0"/>
        <v>60</v>
      </c>
    </row>
    <row r="35" spans="1:15">
      <c r="A35" s="69" t="s">
        <v>63</v>
      </c>
      <c r="B35" t="s">
        <v>37</v>
      </c>
      <c r="C35" s="6" t="s">
        <v>64</v>
      </c>
      <c r="D35" s="6" t="s">
        <v>18</v>
      </c>
      <c r="E35" s="6"/>
      <c r="F35">
        <f>SUMIF(Liga!$A$2:$A$501,PARTICIPANTES!A35,Liga!$J$2:$J$501)</f>
        <v>0</v>
      </c>
      <c r="G35">
        <f>SUMIF('Copa EUS ABS Equipos'!$A$2:$A$26,PARTICIPANTES!A35,'Copa EUS ABS Equipos'!$C$2:$C$26)</f>
        <v>0</v>
      </c>
      <c r="J35">
        <f>SUMIF(Trials!$C$3:$C$53,PARTICIPANTES!A35,Trials!$D$3:$D$53)+SUMIF(Trials!$E$3:$E$53,PARTICIPANTES!A35,Trials!$F$3:$F$53)+SUMIF(Trials!$G$3:$G$53,PARTICIPANTES!A35,Trials!$H$3:$H$53)+SUMIF(Trials!$I$3:$I$53,PARTICIPANTES!A35,Trials!$J$3:$J$53)+SUMIF(Trials!$K$3:$K$53,PARTICIPANTES!A35,Trials!$L$3:$L$53)+SUMIF(Trials!$M$3:$M$53,PARTICIPANTES!A35,Trials!$N$3:$N$53)</f>
        <v>0</v>
      </c>
      <c r="K35">
        <f>SUMIF('Pre-Estatal'!$C$3:$C$39,PARTICIPANTES!A35,'Pre-Estatal'!$D$3:$D$39)+SUMIF('Pre-Estatal'!$E$3:$E$39,PARTICIPANTES!A35,'Pre-Estatal'!$F$3:$F$39)+SUMIF('Pre-Estatal'!$G$3:$G$39,PARTICIPANTES!A35,'Pre-Estatal'!$H$3:$H$39)+SUMIF('Pre-Estatal'!$I$3:$I$39,PARTICIPANTES!A35,'Pre-Estatal'!$J$3:$J$39)+SUMIF('Pre-Estatal'!$K$3:$K$39,PARTICIPANTES!A35,'Pre-Estatal'!$L$3:$L$39)+SUMIF('Pre-Estatal'!$M$3:$M$39,PARTICIPANTES!A35,'Pre-Estatal'!$N$3:$N$39)+SUMIF('Pre-Estatal'!$O$3:$O$39,PARTICIPANTES!A35,'Pre-Estatal'!$P$3:$P$39)+SUMIF('Pre-Estatal'!$Q$3:$Q$39,PARTICIPANTES!A35,'Pre-Estatal'!$R$3:$R$39)+SUMIF('Pre-Estatal'!$S$3:$S$39,PARTICIPANTES!A35,'Pre-Estatal'!$T$3:$T$39)+SUMIF('Pre-Estatal'!$U$3:$U$39,PARTICIPANTES!A35,'Pre-Estatal'!$V$3:$V$39)+SUMIF('Pre-Estatal'!$W$3:$W$39,PARTICIPANTES!A35,'Pre-Estatal'!$X$3:$X$39)+SUMIF('Pre-Estatal'!$Y$3:$Y$39,PARTICIPANTES!A35,'Pre-Estatal'!$Z$3:$Z$39)</f>
        <v>0</v>
      </c>
      <c r="L35">
        <f ca="1">SUMIF(Estatal!$E$3:$E$39,PARTICIPANTES!A35,Estatal!$F$3:$F$39)+SUMIF(Estatal!$G$3:$G$39,PARTICIPANTES!A35,Estatal!$H$3:$H$39)+SUMIF(Estatal!$I$3:$I$39,PARTICIPANTES!A35,Estatal!$J$3:$J$39)+SUMIF(Estatal!$K$3:$K$39,PARTICIPANTES!A35,Estatal!$L$3:$L$39)+SUMIF(Estatal!$M$3:$M$39,PARTICIPANTES!A35,Estatal!$N$3:$N$39)+SUMIF(Estatal!$O$3:$O$39,PARTICIPANTES!A35,Estatal!$P$3:$P$39)+SUMIF(Estatal!$Q$3:$MQ$39,PARTICIPANTES!A35,Estatal!$R$3:$R$39)+SUMIF(Estatal!$S$3:$S$39,PARTICIPANTES!A35,Estatal!$T$3:$T$39)+SUMIF(Estatal!$U$3:$U$39,PARTICIPANTES!A35,Estatal!$V$3:$V$39)+SUMIF(Estatal!$W$3:$W$39,PARTICIPANTES!A35,Estatal!$X$3:$X$39)+SUMIF(Estatal!$Y$3:$Y$39,PARTICIPANTES!A35,Estatal!$Z$3:$Z$39)</f>
        <v>0</v>
      </c>
      <c r="O35" s="24">
        <f t="shared" ca="1" si="0"/>
        <v>0</v>
      </c>
    </row>
    <row r="36" spans="1:15">
      <c r="A36" s="69" t="s">
        <v>65</v>
      </c>
      <c r="B36" t="s">
        <v>37</v>
      </c>
      <c r="C36" s="6" t="s">
        <v>40</v>
      </c>
      <c r="D36" s="6" t="s">
        <v>18</v>
      </c>
      <c r="E36" s="6">
        <v>2009</v>
      </c>
      <c r="F36">
        <f>SUMIF(Liga!$A$2:$A$501,PARTICIPANTES!A36,Liga!$J$2:$J$501)</f>
        <v>55</v>
      </c>
      <c r="G36">
        <f>SUMIF('Copa EUS ABS Equipos'!$A$2:$A$26,PARTICIPANTES!A36,'Copa EUS ABS Equipos'!$C$2:$C$26)</f>
        <v>0</v>
      </c>
      <c r="J36">
        <f>SUMIF(Trials!$C$3:$C$53,PARTICIPANTES!A36,Trials!$D$3:$D$53)+SUMIF(Trials!$E$3:$E$53,PARTICIPANTES!A36,Trials!$F$3:$F$53)+SUMIF(Trials!$G$3:$G$53,PARTICIPANTES!A36,Trials!$H$3:$H$53)+SUMIF(Trials!$I$3:$I$53,PARTICIPANTES!A36,Trials!$J$3:$J$53)+SUMIF(Trials!$K$3:$K$53,PARTICIPANTES!A36,Trials!$L$3:$L$53)+SUMIF(Trials!$M$3:$M$53,PARTICIPANTES!A36,Trials!$N$3:$N$53)</f>
        <v>40</v>
      </c>
      <c r="K36">
        <f>SUMIF('Pre-Estatal'!$C$3:$C$39,PARTICIPANTES!A36,'Pre-Estatal'!$D$3:$D$39)+SUMIF('Pre-Estatal'!$E$3:$E$39,PARTICIPANTES!A36,'Pre-Estatal'!$F$3:$F$39)+SUMIF('Pre-Estatal'!$G$3:$G$39,PARTICIPANTES!A36,'Pre-Estatal'!$H$3:$H$39)+SUMIF('Pre-Estatal'!$I$3:$I$39,PARTICIPANTES!A36,'Pre-Estatal'!$J$3:$J$39)+SUMIF('Pre-Estatal'!$K$3:$K$39,PARTICIPANTES!A36,'Pre-Estatal'!$L$3:$L$39)+SUMIF('Pre-Estatal'!$M$3:$M$39,PARTICIPANTES!A36,'Pre-Estatal'!$N$3:$N$39)+SUMIF('Pre-Estatal'!$O$3:$O$39,PARTICIPANTES!A36,'Pre-Estatal'!$P$3:$P$39)+SUMIF('Pre-Estatal'!$Q$3:$Q$39,PARTICIPANTES!A36,'Pre-Estatal'!$R$3:$R$39)+SUMIF('Pre-Estatal'!$S$3:$S$39,PARTICIPANTES!A36,'Pre-Estatal'!$T$3:$T$39)+SUMIF('Pre-Estatal'!$U$3:$U$39,PARTICIPANTES!A36,'Pre-Estatal'!$V$3:$V$39)+SUMIF('Pre-Estatal'!$W$3:$W$39,PARTICIPANTES!A36,'Pre-Estatal'!$X$3:$X$39)+SUMIF('Pre-Estatal'!$Y$3:$Y$39,PARTICIPANTES!A36,'Pre-Estatal'!$Z$3:$Z$39)</f>
        <v>184</v>
      </c>
      <c r="L36">
        <f ca="1">SUMIF(Estatal!$E$3:$E$39,PARTICIPANTES!A36,Estatal!$F$3:$F$39)+SUMIF(Estatal!$G$3:$G$39,PARTICIPANTES!A36,Estatal!$H$3:$H$39)+SUMIF(Estatal!$I$3:$I$39,PARTICIPANTES!A36,Estatal!$J$3:$J$39)+SUMIF(Estatal!$K$3:$K$39,PARTICIPANTES!A36,Estatal!$L$3:$L$39)+SUMIF(Estatal!$M$3:$M$39,PARTICIPANTES!A36,Estatal!$N$3:$N$39)+SUMIF(Estatal!$O$3:$O$39,PARTICIPANTES!A36,Estatal!$P$3:$P$39)+SUMIF(Estatal!$Q$3:$MQ$39,PARTICIPANTES!A36,Estatal!$R$3:$R$39)+SUMIF(Estatal!$S$3:$S$39,PARTICIPANTES!A36,Estatal!$T$3:$T$39)+SUMIF(Estatal!$U$3:$U$39,PARTICIPANTES!A36,Estatal!$V$3:$V$39)+SUMIF(Estatal!$W$3:$W$39,PARTICIPANTES!A36,Estatal!$X$3:$X$39)+SUMIF(Estatal!$Y$3:$Y$39,PARTICIPANTES!A36,Estatal!$Z$3:$Z$39)</f>
        <v>0</v>
      </c>
      <c r="O36" s="24">
        <f t="shared" ca="1" si="0"/>
        <v>279</v>
      </c>
    </row>
    <row r="37" spans="1:15">
      <c r="A37" t="s">
        <v>66</v>
      </c>
      <c r="B37" t="s">
        <v>67</v>
      </c>
      <c r="C37" s="6" t="s">
        <v>46</v>
      </c>
      <c r="D37" s="6" t="s">
        <v>18</v>
      </c>
      <c r="E37" s="6"/>
      <c r="F37">
        <f>SUMIF(Liga!$A$2:$A$501,PARTICIPANTES!A37,Liga!$J$2:$J$501)</f>
        <v>80</v>
      </c>
      <c r="G37">
        <f>SUMIF('Copa EUS ABS Equipos'!$A$2:$A$26,PARTICIPANTES!A37,'Copa EUS ABS Equipos'!$C$2:$C$26)</f>
        <v>0</v>
      </c>
      <c r="J37">
        <f>SUMIF(Trials!$C$3:$C$53,PARTICIPANTES!A37,Trials!$D$3:$D$53)+SUMIF(Trials!$E$3:$E$53,PARTICIPANTES!A37,Trials!$F$3:$F$53)+SUMIF(Trials!$G$3:$G$53,PARTICIPANTES!A37,Trials!$H$3:$H$53)+SUMIF(Trials!$I$3:$I$53,PARTICIPANTES!A37,Trials!$J$3:$J$53)+SUMIF(Trials!$K$3:$K$53,PARTICIPANTES!A37,Trials!$L$3:$L$53)+SUMIF(Trials!$M$3:$M$53,PARTICIPANTES!A37,Trials!$N$3:$N$53)</f>
        <v>0</v>
      </c>
      <c r="K37">
        <f>SUMIF('Pre-Estatal'!$C$3:$C$39,PARTICIPANTES!A37,'Pre-Estatal'!$D$3:$D$39)+SUMIF('Pre-Estatal'!$E$3:$E$39,PARTICIPANTES!A37,'Pre-Estatal'!$F$3:$F$39)+SUMIF('Pre-Estatal'!$G$3:$G$39,PARTICIPANTES!A37,'Pre-Estatal'!$H$3:$H$39)+SUMIF('Pre-Estatal'!$I$3:$I$39,PARTICIPANTES!A37,'Pre-Estatal'!$J$3:$J$39)+SUMIF('Pre-Estatal'!$K$3:$K$39,PARTICIPANTES!A37,'Pre-Estatal'!$L$3:$L$39)+SUMIF('Pre-Estatal'!$M$3:$M$39,PARTICIPANTES!A37,'Pre-Estatal'!$N$3:$N$39)+SUMIF('Pre-Estatal'!$O$3:$O$39,PARTICIPANTES!A37,'Pre-Estatal'!$P$3:$P$39)+SUMIF('Pre-Estatal'!$Q$3:$Q$39,PARTICIPANTES!A37,'Pre-Estatal'!$R$3:$R$39)+SUMIF('Pre-Estatal'!$S$3:$S$39,PARTICIPANTES!A37,'Pre-Estatal'!$T$3:$T$39)+SUMIF('Pre-Estatal'!$U$3:$U$39,PARTICIPANTES!A37,'Pre-Estatal'!$V$3:$V$39)+SUMIF('Pre-Estatal'!$W$3:$W$39,PARTICIPANTES!A37,'Pre-Estatal'!$X$3:$X$39)+SUMIF('Pre-Estatal'!$Y$3:$Y$39,PARTICIPANTES!A37,'Pre-Estatal'!$Z$3:$Z$39)</f>
        <v>300</v>
      </c>
      <c r="L37">
        <f ca="1">SUMIF(Estatal!$E$3:$E$39,PARTICIPANTES!A37,Estatal!$F$3:$F$39)+SUMIF(Estatal!$G$3:$G$39,PARTICIPANTES!A37,Estatal!$H$3:$H$39)+SUMIF(Estatal!$I$3:$I$39,PARTICIPANTES!A37,Estatal!$J$3:$J$39)+SUMIF(Estatal!$K$3:$K$39,PARTICIPANTES!A37,Estatal!$L$3:$L$39)+SUMIF(Estatal!$M$3:$M$39,PARTICIPANTES!A37,Estatal!$N$3:$N$39)+SUMIF(Estatal!$O$3:$O$39,PARTICIPANTES!A37,Estatal!$P$3:$P$39)+SUMIF(Estatal!$Q$3:$MQ$39,PARTICIPANTES!A37,Estatal!$R$3:$R$39)+SUMIF(Estatal!$S$3:$S$39,PARTICIPANTES!A37,Estatal!$T$3:$T$39)+SUMIF(Estatal!$U$3:$U$39,PARTICIPANTES!A37,Estatal!$V$3:$V$39)+SUMIF(Estatal!$W$3:$W$39,PARTICIPANTES!A37,Estatal!$X$3:$X$39)+SUMIF(Estatal!$Y$3:$Y$39,PARTICIPANTES!A37,Estatal!$Z$3:$Z$39)</f>
        <v>0</v>
      </c>
      <c r="O37" s="24">
        <f t="shared" ca="1" si="0"/>
        <v>380</v>
      </c>
    </row>
    <row r="38" spans="1:15">
      <c r="A38" t="s">
        <v>68</v>
      </c>
      <c r="B38" t="s">
        <v>67</v>
      </c>
      <c r="C38" s="6" t="s">
        <v>46</v>
      </c>
      <c r="D38" s="6" t="s">
        <v>18</v>
      </c>
      <c r="E38" s="6"/>
      <c r="F38">
        <f>SUMIF(Liga!$A$2:$A$501,PARTICIPANTES!A38,Liga!$J$2:$J$501)</f>
        <v>100</v>
      </c>
      <c r="G38">
        <f>SUMIF('Copa EUS ABS Equipos'!$A$2:$A$26,PARTICIPANTES!A38,'Copa EUS ABS Equipos'!$C$2:$C$26)</f>
        <v>0</v>
      </c>
      <c r="J38">
        <f>SUMIF(Trials!$C$3:$C$53,PARTICIPANTES!A38,Trials!$D$3:$D$53)+SUMIF(Trials!$E$3:$E$53,PARTICIPANTES!A38,Trials!$F$3:$F$53)+SUMIF(Trials!$G$3:$G$53,PARTICIPANTES!A38,Trials!$H$3:$H$53)+SUMIF(Trials!$I$3:$I$53,PARTICIPANTES!A38,Trials!$J$3:$J$53)+SUMIF(Trials!$K$3:$K$53,PARTICIPANTES!A38,Trials!$L$3:$L$53)+SUMIF(Trials!$M$3:$M$53,PARTICIPANTES!A38,Trials!$N$3:$N$53)</f>
        <v>0</v>
      </c>
      <c r="K38">
        <f>SUMIF('Pre-Estatal'!$C$3:$C$39,PARTICIPANTES!A38,'Pre-Estatal'!$D$3:$D$39)+SUMIF('Pre-Estatal'!$E$3:$E$39,PARTICIPANTES!A38,'Pre-Estatal'!$F$3:$F$39)+SUMIF('Pre-Estatal'!$G$3:$G$39,PARTICIPANTES!A38,'Pre-Estatal'!$H$3:$H$39)+SUMIF('Pre-Estatal'!$I$3:$I$39,PARTICIPANTES!A38,'Pre-Estatal'!$J$3:$J$39)+SUMIF('Pre-Estatal'!$K$3:$K$39,PARTICIPANTES!A38,'Pre-Estatal'!$L$3:$L$39)+SUMIF('Pre-Estatal'!$M$3:$M$39,PARTICIPANTES!A38,'Pre-Estatal'!$N$3:$N$39)+SUMIF('Pre-Estatal'!$O$3:$O$39,PARTICIPANTES!A38,'Pre-Estatal'!$P$3:$P$39)+SUMIF('Pre-Estatal'!$Q$3:$Q$39,PARTICIPANTES!A38,'Pre-Estatal'!$R$3:$R$39)+SUMIF('Pre-Estatal'!$S$3:$S$39,PARTICIPANTES!A38,'Pre-Estatal'!$T$3:$T$39)+SUMIF('Pre-Estatal'!$U$3:$U$39,PARTICIPANTES!A38,'Pre-Estatal'!$V$3:$V$39)+SUMIF('Pre-Estatal'!$W$3:$W$39,PARTICIPANTES!A38,'Pre-Estatal'!$X$3:$X$39)+SUMIF('Pre-Estatal'!$Y$3:$Y$39,PARTICIPANTES!A38,'Pre-Estatal'!$Z$3:$Z$39)</f>
        <v>240</v>
      </c>
      <c r="L38">
        <f ca="1">SUMIF(Estatal!$E$3:$E$39,PARTICIPANTES!A38,Estatal!$F$3:$F$39)+SUMIF(Estatal!$G$3:$G$39,PARTICIPANTES!A38,Estatal!$H$3:$H$39)+SUMIF(Estatal!$I$3:$I$39,PARTICIPANTES!A38,Estatal!$J$3:$J$39)+SUMIF(Estatal!$K$3:$K$39,PARTICIPANTES!A38,Estatal!$L$3:$L$39)+SUMIF(Estatal!$M$3:$M$39,PARTICIPANTES!A38,Estatal!$N$3:$N$39)+SUMIF(Estatal!$O$3:$O$39,PARTICIPANTES!A38,Estatal!$P$3:$P$39)+SUMIF(Estatal!$Q$3:$MQ$39,PARTICIPANTES!A38,Estatal!$R$3:$R$39)+SUMIF(Estatal!$S$3:$S$39,PARTICIPANTES!A38,Estatal!$T$3:$T$39)+SUMIF(Estatal!$U$3:$U$39,PARTICIPANTES!A38,Estatal!$V$3:$V$39)+SUMIF(Estatal!$W$3:$W$39,PARTICIPANTES!A38,Estatal!$X$3:$X$39)+SUMIF(Estatal!$Y$3:$Y$39,PARTICIPANTES!A38,Estatal!$Z$3:$Z$39)</f>
        <v>0</v>
      </c>
      <c r="O38" s="24">
        <f t="shared" ca="1" si="0"/>
        <v>340</v>
      </c>
    </row>
    <row r="39" spans="1:15">
      <c r="A39" t="s">
        <v>69</v>
      </c>
      <c r="B39" t="s">
        <v>67</v>
      </c>
      <c r="C39" s="6" t="s">
        <v>20</v>
      </c>
      <c r="D39" s="6" t="s">
        <v>18</v>
      </c>
      <c r="E39" s="6">
        <v>1990</v>
      </c>
      <c r="F39">
        <f>SUMIF(Liga!$A$2:$A$501,PARTICIPANTES!A39,Liga!$J$2:$J$501)</f>
        <v>0</v>
      </c>
      <c r="G39">
        <f>SUMIF('Copa EUS ABS Equipos'!$A$2:$A$26,PARTICIPANTES!A39,'Copa EUS ABS Equipos'!$C$2:$C$26)</f>
        <v>0</v>
      </c>
      <c r="J39">
        <f>SUMIF(Trials!$C$3:$C$53,PARTICIPANTES!A39,Trials!$D$3:$D$53)+SUMIF(Trials!$E$3:$E$53,PARTICIPANTES!A39,Trials!$F$3:$F$53)+SUMIF(Trials!$G$3:$G$53,PARTICIPANTES!A39,Trials!$H$3:$H$53)+SUMIF(Trials!$I$3:$I$53,PARTICIPANTES!A39,Trials!$J$3:$J$53)+SUMIF(Trials!$K$3:$K$53,PARTICIPANTES!A39,Trials!$L$3:$L$53)+SUMIF(Trials!$M$3:$M$53,PARTICIPANTES!A39,Trials!$N$3:$N$53)</f>
        <v>0</v>
      </c>
      <c r="K39">
        <f>SUMIF('Pre-Estatal'!$C$3:$C$39,PARTICIPANTES!A39,'Pre-Estatal'!$D$3:$D$39)+SUMIF('Pre-Estatal'!$E$3:$E$39,PARTICIPANTES!A39,'Pre-Estatal'!$F$3:$F$39)+SUMIF('Pre-Estatal'!$G$3:$G$39,PARTICIPANTES!A39,'Pre-Estatal'!$H$3:$H$39)+SUMIF('Pre-Estatal'!$I$3:$I$39,PARTICIPANTES!A39,'Pre-Estatal'!$J$3:$J$39)+SUMIF('Pre-Estatal'!$K$3:$K$39,PARTICIPANTES!A39,'Pre-Estatal'!$L$3:$L$39)+SUMIF('Pre-Estatal'!$M$3:$M$39,PARTICIPANTES!A39,'Pre-Estatal'!$N$3:$N$39)+SUMIF('Pre-Estatal'!$O$3:$O$39,PARTICIPANTES!A39,'Pre-Estatal'!$P$3:$P$39)+SUMIF('Pre-Estatal'!$Q$3:$Q$39,PARTICIPANTES!A39,'Pre-Estatal'!$R$3:$R$39)+SUMIF('Pre-Estatal'!$S$3:$S$39,PARTICIPANTES!A39,'Pre-Estatal'!$T$3:$T$39)+SUMIF('Pre-Estatal'!$U$3:$U$39,PARTICIPANTES!A39,'Pre-Estatal'!$V$3:$V$39)+SUMIF('Pre-Estatal'!$W$3:$W$39,PARTICIPANTES!A39,'Pre-Estatal'!$X$3:$X$39)+SUMIF('Pre-Estatal'!$Y$3:$Y$39,PARTICIPANTES!A39,'Pre-Estatal'!$Z$3:$Z$39)</f>
        <v>0</v>
      </c>
      <c r="L39">
        <f ca="1">SUMIF(Estatal!$E$3:$E$39,PARTICIPANTES!A39,Estatal!$F$3:$F$39)+SUMIF(Estatal!$G$3:$G$39,PARTICIPANTES!A39,Estatal!$H$3:$H$39)+SUMIF(Estatal!$I$3:$I$39,PARTICIPANTES!A39,Estatal!$J$3:$J$39)+SUMIF(Estatal!$K$3:$K$39,PARTICIPANTES!A39,Estatal!$L$3:$L$39)+SUMIF(Estatal!$M$3:$M$39,PARTICIPANTES!A39,Estatal!$N$3:$N$39)+SUMIF(Estatal!$O$3:$O$39,PARTICIPANTES!A39,Estatal!$P$3:$P$39)+SUMIF(Estatal!$Q$3:$MQ$39,PARTICIPANTES!A39,Estatal!$R$3:$R$39)+SUMIF(Estatal!$S$3:$S$39,PARTICIPANTES!A39,Estatal!$T$3:$T$39)+SUMIF(Estatal!$U$3:$U$39,PARTICIPANTES!A39,Estatal!$V$3:$V$39)+SUMIF(Estatal!$W$3:$W$39,PARTICIPANTES!A39,Estatal!$X$3:$X$39)+SUMIF(Estatal!$Y$3:$Y$39,PARTICIPANTES!A39,Estatal!$Z$3:$Z$39)</f>
        <v>0</v>
      </c>
      <c r="O39" s="24">
        <f t="shared" ca="1" si="0"/>
        <v>0</v>
      </c>
    </row>
    <row r="40" spans="1:15">
      <c r="A40" s="69" t="s">
        <v>70</v>
      </c>
      <c r="B40" t="s">
        <v>16</v>
      </c>
      <c r="C40" s="6" t="s">
        <v>71</v>
      </c>
      <c r="D40" s="6" t="s">
        <v>18</v>
      </c>
      <c r="E40" s="6"/>
      <c r="F40">
        <f>SUMIF(Liga!$A$2:$A$501,PARTICIPANTES!A40,Liga!$J$2:$J$501)</f>
        <v>60</v>
      </c>
      <c r="G40">
        <f>SUMIF('Copa EUS ABS Equipos'!$A$2:$A$26,PARTICIPANTES!A40,'Copa EUS ABS Equipos'!$C$2:$C$26)</f>
        <v>0</v>
      </c>
      <c r="J40">
        <f>SUMIF(Trials!$C$3:$C$53,PARTICIPANTES!A40,Trials!$D$3:$D$53)+SUMIF(Trials!$E$3:$E$53,PARTICIPANTES!A40,Trials!$F$3:$F$53)+SUMIF(Trials!$G$3:$G$53,PARTICIPANTES!A40,Trials!$H$3:$H$53)+SUMIF(Trials!$I$3:$I$53,PARTICIPANTES!A40,Trials!$J$3:$J$53)+SUMIF(Trials!$K$3:$K$53,PARTICIPANTES!A40,Trials!$L$3:$L$53)+SUMIF(Trials!$M$3:$M$53,PARTICIPANTES!A40,Trials!$N$3:$N$53)</f>
        <v>100</v>
      </c>
      <c r="K40">
        <f>SUMIF('Pre-Estatal'!$C$3:$C$39,PARTICIPANTES!A40,'Pre-Estatal'!$D$3:$D$39)+SUMIF('Pre-Estatal'!$E$3:$E$39,PARTICIPANTES!A40,'Pre-Estatal'!$F$3:$F$39)+SUMIF('Pre-Estatal'!$G$3:$G$39,PARTICIPANTES!A40,'Pre-Estatal'!$H$3:$H$39)+SUMIF('Pre-Estatal'!$I$3:$I$39,PARTICIPANTES!A40,'Pre-Estatal'!$J$3:$J$39)+SUMIF('Pre-Estatal'!$K$3:$K$39,PARTICIPANTES!A40,'Pre-Estatal'!$L$3:$L$39)+SUMIF('Pre-Estatal'!$M$3:$M$39,PARTICIPANTES!A40,'Pre-Estatal'!$N$3:$N$39)+SUMIF('Pre-Estatal'!$O$3:$O$39,PARTICIPANTES!A40,'Pre-Estatal'!$P$3:$P$39)+SUMIF('Pre-Estatal'!$Q$3:$Q$39,PARTICIPANTES!A40,'Pre-Estatal'!$R$3:$R$39)+SUMIF('Pre-Estatal'!$S$3:$S$39,PARTICIPANTES!A40,'Pre-Estatal'!$T$3:$T$39)+SUMIF('Pre-Estatal'!$U$3:$U$39,PARTICIPANTES!A40,'Pre-Estatal'!$V$3:$V$39)+SUMIF('Pre-Estatal'!$W$3:$W$39,PARTICIPANTES!A40,'Pre-Estatal'!$X$3:$X$39)+SUMIF('Pre-Estatal'!$Y$3:$Y$39,PARTICIPANTES!A40,'Pre-Estatal'!$Z$3:$Z$39)</f>
        <v>200</v>
      </c>
      <c r="L40">
        <f ca="1">SUMIF(Estatal!$E$3:$E$39,PARTICIPANTES!A40,Estatal!$F$3:$F$39)+SUMIF(Estatal!$G$3:$G$39,PARTICIPANTES!A40,Estatal!$H$3:$H$39)+SUMIF(Estatal!$I$3:$I$39,PARTICIPANTES!A40,Estatal!$J$3:$J$39)+SUMIF(Estatal!$K$3:$K$39,PARTICIPANTES!A40,Estatal!$L$3:$L$39)+SUMIF(Estatal!$M$3:$M$39,PARTICIPANTES!A40,Estatal!$N$3:$N$39)+SUMIF(Estatal!$O$3:$O$39,PARTICIPANTES!A40,Estatal!$P$3:$P$39)+SUMIF(Estatal!$Q$3:$MQ$39,PARTICIPANTES!A40,Estatal!$R$3:$R$39)+SUMIF(Estatal!$S$3:$S$39,PARTICIPANTES!A40,Estatal!$T$3:$T$39)+SUMIF(Estatal!$U$3:$U$39,PARTICIPANTES!A40,Estatal!$V$3:$V$39)+SUMIF(Estatal!$W$3:$W$39,PARTICIPANTES!A40,Estatal!$X$3:$X$39)+SUMIF(Estatal!$Y$3:$Y$39,PARTICIPANTES!A40,Estatal!$Z$3:$Z$39)</f>
        <v>0</v>
      </c>
      <c r="O40" s="24">
        <f t="shared" ca="1" si="0"/>
        <v>360</v>
      </c>
    </row>
    <row r="41" spans="1:15">
      <c r="A41" s="69" t="s">
        <v>72</v>
      </c>
      <c r="B41" t="s">
        <v>16</v>
      </c>
      <c r="C41" s="6" t="s">
        <v>49</v>
      </c>
      <c r="D41" s="6" t="s">
        <v>18</v>
      </c>
      <c r="E41" s="6"/>
      <c r="F41">
        <f>SUMIF(Liga!$A$2:$A$501,PARTICIPANTES!A41,Liga!$J$2:$J$501)</f>
        <v>40</v>
      </c>
      <c r="G41">
        <f>SUMIF('Copa EUS ABS Equipos'!$A$2:$A$26,PARTICIPANTES!A41,'Copa EUS ABS Equipos'!$C$2:$C$26)</f>
        <v>0</v>
      </c>
      <c r="J41">
        <f>SUMIF(Trials!$C$3:$C$53,PARTICIPANTES!A41,Trials!$D$3:$D$53)+SUMIF(Trials!$E$3:$E$53,PARTICIPANTES!A41,Trials!$F$3:$F$53)+SUMIF(Trials!$G$3:$G$53,PARTICIPANTES!A41,Trials!$H$3:$H$53)+SUMIF(Trials!$I$3:$I$53,PARTICIPANTES!A41,Trials!$J$3:$J$53)+SUMIF(Trials!$K$3:$K$53,PARTICIPANTES!A41,Trials!$L$3:$L$53)+SUMIF(Trials!$M$3:$M$53,PARTICIPANTES!A41,Trials!$N$3:$N$53)</f>
        <v>45.5</v>
      </c>
      <c r="K41">
        <f>SUMIF('Pre-Estatal'!$C$3:$C$39,PARTICIPANTES!A41,'Pre-Estatal'!$D$3:$D$39)+SUMIF('Pre-Estatal'!$E$3:$E$39,PARTICIPANTES!A41,'Pre-Estatal'!$F$3:$F$39)+SUMIF('Pre-Estatal'!$G$3:$G$39,PARTICIPANTES!A41,'Pre-Estatal'!$H$3:$H$39)+SUMIF('Pre-Estatal'!$I$3:$I$39,PARTICIPANTES!A41,'Pre-Estatal'!$J$3:$J$39)+SUMIF('Pre-Estatal'!$K$3:$K$39,PARTICIPANTES!A41,'Pre-Estatal'!$L$3:$L$39)+SUMIF('Pre-Estatal'!$M$3:$M$39,PARTICIPANTES!A41,'Pre-Estatal'!$N$3:$N$39)+SUMIF('Pre-Estatal'!$O$3:$O$39,PARTICIPANTES!A41,'Pre-Estatal'!$P$3:$P$39)+SUMIF('Pre-Estatal'!$Q$3:$Q$39,PARTICIPANTES!A41,'Pre-Estatal'!$R$3:$R$39)+SUMIF('Pre-Estatal'!$S$3:$S$39,PARTICIPANTES!A41,'Pre-Estatal'!$T$3:$T$39)+SUMIF('Pre-Estatal'!$U$3:$U$39,PARTICIPANTES!A41,'Pre-Estatal'!$V$3:$V$39)+SUMIF('Pre-Estatal'!$W$3:$W$39,PARTICIPANTES!A41,'Pre-Estatal'!$X$3:$X$39)+SUMIF('Pre-Estatal'!$Y$3:$Y$39,PARTICIPANTES!A41,'Pre-Estatal'!$Z$3:$Z$39)</f>
        <v>0</v>
      </c>
      <c r="L41">
        <f ca="1">SUMIF(Estatal!$E$3:$E$39,PARTICIPANTES!A41,Estatal!$F$3:$F$39)+SUMIF(Estatal!$G$3:$G$39,PARTICIPANTES!A41,Estatal!$H$3:$H$39)+SUMIF(Estatal!$I$3:$I$39,PARTICIPANTES!A41,Estatal!$J$3:$J$39)+SUMIF(Estatal!$K$3:$K$39,PARTICIPANTES!A41,Estatal!$L$3:$L$39)+SUMIF(Estatal!$M$3:$M$39,PARTICIPANTES!A41,Estatal!$N$3:$N$39)+SUMIF(Estatal!$O$3:$O$39,PARTICIPANTES!A41,Estatal!$P$3:$P$39)+SUMIF(Estatal!$Q$3:$MQ$39,PARTICIPANTES!A41,Estatal!$R$3:$R$39)+SUMIF(Estatal!$S$3:$S$39,PARTICIPANTES!A41,Estatal!$T$3:$T$39)+SUMIF(Estatal!$U$3:$U$39,PARTICIPANTES!A41,Estatal!$V$3:$V$39)+SUMIF(Estatal!$W$3:$W$39,PARTICIPANTES!A41,Estatal!$X$3:$X$39)+SUMIF(Estatal!$Y$3:$Y$39,PARTICIPANTES!A41,Estatal!$Z$3:$Z$39)</f>
        <v>0</v>
      </c>
      <c r="O41" s="24">
        <f t="shared" ca="1" si="0"/>
        <v>85.5</v>
      </c>
    </row>
    <row r="42" spans="1:15">
      <c r="A42" s="69" t="s">
        <v>73</v>
      </c>
      <c r="B42" t="s">
        <v>16</v>
      </c>
      <c r="C42" s="6" t="s">
        <v>40</v>
      </c>
      <c r="D42" s="6" t="s">
        <v>18</v>
      </c>
      <c r="E42" s="6"/>
      <c r="F42">
        <f>SUMIF(Liga!$A$2:$A$501,PARTICIPANTES!A42,Liga!$J$2:$J$501)</f>
        <v>20</v>
      </c>
      <c r="G42">
        <f>SUMIF('Copa EUS ABS Equipos'!$A$2:$A$26,PARTICIPANTES!A42,'Copa EUS ABS Equipos'!$C$2:$C$26)</f>
        <v>0</v>
      </c>
      <c r="J42">
        <f>SUMIF(Trials!$C$3:$C$53,PARTICIPANTES!A42,Trials!$D$3:$D$53)+SUMIF(Trials!$E$3:$E$53,PARTICIPANTES!A42,Trials!$F$3:$F$53)+SUMIF(Trials!$G$3:$G$53,PARTICIPANTES!A42,Trials!$H$3:$H$53)+SUMIF(Trials!$I$3:$I$53,PARTICIPANTES!A42,Trials!$J$3:$J$53)+SUMIF(Trials!$K$3:$K$53,PARTICIPANTES!A42,Trials!$L$3:$L$53)+SUMIF(Trials!$M$3:$M$53,PARTICIPANTES!A42,Trials!$N$3:$N$53)</f>
        <v>0</v>
      </c>
      <c r="K42">
        <f>SUMIF('Pre-Estatal'!$C$3:$C$39,PARTICIPANTES!A42,'Pre-Estatal'!$D$3:$D$39)+SUMIF('Pre-Estatal'!$E$3:$E$39,PARTICIPANTES!A42,'Pre-Estatal'!$F$3:$F$39)+SUMIF('Pre-Estatal'!$G$3:$G$39,PARTICIPANTES!A42,'Pre-Estatal'!$H$3:$H$39)+SUMIF('Pre-Estatal'!$I$3:$I$39,PARTICIPANTES!A42,'Pre-Estatal'!$J$3:$J$39)+SUMIF('Pre-Estatal'!$K$3:$K$39,PARTICIPANTES!A42,'Pre-Estatal'!$L$3:$L$39)+SUMIF('Pre-Estatal'!$M$3:$M$39,PARTICIPANTES!A42,'Pre-Estatal'!$N$3:$N$39)+SUMIF('Pre-Estatal'!$O$3:$O$39,PARTICIPANTES!A42,'Pre-Estatal'!$P$3:$P$39)+SUMIF('Pre-Estatal'!$Q$3:$Q$39,PARTICIPANTES!A42,'Pre-Estatal'!$R$3:$R$39)+SUMIF('Pre-Estatal'!$S$3:$S$39,PARTICIPANTES!A42,'Pre-Estatal'!$T$3:$T$39)+SUMIF('Pre-Estatal'!$U$3:$U$39,PARTICIPANTES!A42,'Pre-Estatal'!$V$3:$V$39)+SUMIF('Pre-Estatal'!$W$3:$W$39,PARTICIPANTES!A42,'Pre-Estatal'!$X$3:$X$39)+SUMIF('Pre-Estatal'!$Y$3:$Y$39,PARTICIPANTES!A42,'Pre-Estatal'!$Z$3:$Z$39)</f>
        <v>0</v>
      </c>
      <c r="L42">
        <f ca="1">SUMIF(Estatal!$E$3:$E$39,PARTICIPANTES!A42,Estatal!$F$3:$F$39)+SUMIF(Estatal!$G$3:$G$39,PARTICIPANTES!A42,Estatal!$H$3:$H$39)+SUMIF(Estatal!$I$3:$I$39,PARTICIPANTES!A42,Estatal!$J$3:$J$39)+SUMIF(Estatal!$K$3:$K$39,PARTICIPANTES!A42,Estatal!$L$3:$L$39)+SUMIF(Estatal!$M$3:$M$39,PARTICIPANTES!A42,Estatal!$N$3:$N$39)+SUMIF(Estatal!$O$3:$O$39,PARTICIPANTES!A42,Estatal!$P$3:$P$39)+SUMIF(Estatal!$Q$3:$MQ$39,PARTICIPANTES!A42,Estatal!$R$3:$R$39)+SUMIF(Estatal!$S$3:$S$39,PARTICIPANTES!A42,Estatal!$T$3:$T$39)+SUMIF(Estatal!$U$3:$U$39,PARTICIPANTES!A42,Estatal!$V$3:$V$39)+SUMIF(Estatal!$W$3:$W$39,PARTICIPANTES!A42,Estatal!$X$3:$X$39)+SUMIF(Estatal!$Y$3:$Y$39,PARTICIPANTES!A42,Estatal!$Z$3:$Z$39)</f>
        <v>0</v>
      </c>
      <c r="O42" s="24">
        <f t="shared" ca="1" si="0"/>
        <v>20</v>
      </c>
    </row>
    <row r="43" spans="1:15">
      <c r="A43" s="69" t="s">
        <v>74</v>
      </c>
      <c r="B43" t="s">
        <v>33</v>
      </c>
      <c r="C43" s="6" t="s">
        <v>58</v>
      </c>
      <c r="D43" s="6" t="s">
        <v>18</v>
      </c>
      <c r="E43" s="6">
        <v>1968</v>
      </c>
      <c r="F43">
        <f>SUMIF(Liga!$A$2:$A$501,PARTICIPANTES!A43,Liga!$J$2:$J$501)</f>
        <v>0</v>
      </c>
      <c r="G43">
        <f>SUMIF('Copa EUS ABS Equipos'!$A$2:$A$26,PARTICIPANTES!A43,'Copa EUS ABS Equipos'!$C$2:$C$26)</f>
        <v>0</v>
      </c>
      <c r="J43">
        <f>SUMIF(Trials!$C$3:$C$53,PARTICIPANTES!A43,Trials!$D$3:$D$53)+SUMIF(Trials!$E$3:$E$53,PARTICIPANTES!A43,Trials!$F$3:$F$53)+SUMIF(Trials!$G$3:$G$53,PARTICIPANTES!A43,Trials!$H$3:$H$53)+SUMIF(Trials!$I$3:$I$53,PARTICIPANTES!A43,Trials!$J$3:$J$53)+SUMIF(Trials!$K$3:$K$53,PARTICIPANTES!A43,Trials!$L$3:$L$53)+SUMIF(Trials!$M$3:$M$53,PARTICIPANTES!A43,Trials!$N$3:$N$53)</f>
        <v>0</v>
      </c>
      <c r="K43">
        <f>SUMIF('Pre-Estatal'!$C$3:$C$39,PARTICIPANTES!A43,'Pre-Estatal'!$D$3:$D$39)+SUMIF('Pre-Estatal'!$E$3:$E$39,PARTICIPANTES!A43,'Pre-Estatal'!$F$3:$F$39)+SUMIF('Pre-Estatal'!$G$3:$G$39,PARTICIPANTES!A43,'Pre-Estatal'!$H$3:$H$39)+SUMIF('Pre-Estatal'!$I$3:$I$39,PARTICIPANTES!A43,'Pre-Estatal'!$J$3:$J$39)+SUMIF('Pre-Estatal'!$K$3:$K$39,PARTICIPANTES!A43,'Pre-Estatal'!$L$3:$L$39)+SUMIF('Pre-Estatal'!$M$3:$M$39,PARTICIPANTES!A43,'Pre-Estatal'!$N$3:$N$39)+SUMIF('Pre-Estatal'!$O$3:$O$39,PARTICIPANTES!A43,'Pre-Estatal'!$P$3:$P$39)+SUMIF('Pre-Estatal'!$Q$3:$Q$39,PARTICIPANTES!A43,'Pre-Estatal'!$R$3:$R$39)+SUMIF('Pre-Estatal'!$S$3:$S$39,PARTICIPANTES!A43,'Pre-Estatal'!$T$3:$T$39)+SUMIF('Pre-Estatal'!$U$3:$U$39,PARTICIPANTES!A43,'Pre-Estatal'!$V$3:$V$39)+SUMIF('Pre-Estatal'!$W$3:$W$39,PARTICIPANTES!A43,'Pre-Estatal'!$X$3:$X$39)+SUMIF('Pre-Estatal'!$Y$3:$Y$39,PARTICIPANTES!A43,'Pre-Estatal'!$Z$3:$Z$39)</f>
        <v>0</v>
      </c>
      <c r="L43">
        <f ca="1">SUMIF(Estatal!$E$3:$E$39,PARTICIPANTES!A43,Estatal!$F$3:$F$39)+SUMIF(Estatal!$G$3:$G$39,PARTICIPANTES!A43,Estatal!$H$3:$H$39)+SUMIF(Estatal!$I$3:$I$39,PARTICIPANTES!A43,Estatal!$J$3:$J$39)+SUMIF(Estatal!$K$3:$K$39,PARTICIPANTES!A43,Estatal!$L$3:$L$39)+SUMIF(Estatal!$M$3:$M$39,PARTICIPANTES!A43,Estatal!$N$3:$N$39)+SUMIF(Estatal!$O$3:$O$39,PARTICIPANTES!A43,Estatal!$P$3:$P$39)+SUMIF(Estatal!$Q$3:$MQ$39,PARTICIPANTES!A43,Estatal!$R$3:$R$39)+SUMIF(Estatal!$S$3:$S$39,PARTICIPANTES!A43,Estatal!$T$3:$T$39)+SUMIF(Estatal!$U$3:$U$39,PARTICIPANTES!A43,Estatal!$V$3:$V$39)+SUMIF(Estatal!$W$3:$W$39,PARTICIPANTES!A43,Estatal!$X$3:$X$39)+SUMIF(Estatal!$Y$3:$Y$39,PARTICIPANTES!A43,Estatal!$Z$3:$Z$39)</f>
        <v>0</v>
      </c>
      <c r="O43" s="24">
        <f t="shared" ca="1" si="0"/>
        <v>0</v>
      </c>
    </row>
    <row r="44" spans="1:15">
      <c r="A44" s="69" t="s">
        <v>75</v>
      </c>
      <c r="B44" t="s">
        <v>33</v>
      </c>
      <c r="C44" s="6" t="s">
        <v>20</v>
      </c>
      <c r="D44" s="6" t="s">
        <v>18</v>
      </c>
      <c r="E44" s="6">
        <v>2000</v>
      </c>
      <c r="F44">
        <f>SUMIF(Liga!$A$2:$A$501,PARTICIPANTES!A44,Liga!$J$2:$J$501)</f>
        <v>0</v>
      </c>
      <c r="G44">
        <f>SUMIF('Copa EUS ABS Equipos'!$A$2:$A$26,PARTICIPANTES!A44,'Copa EUS ABS Equipos'!$C$2:$C$26)</f>
        <v>0</v>
      </c>
      <c r="J44">
        <f>SUMIF(Trials!$C$3:$C$53,PARTICIPANTES!A44,Trials!$D$3:$D$53)+SUMIF(Trials!$E$3:$E$53,PARTICIPANTES!A44,Trials!$F$3:$F$53)+SUMIF(Trials!$G$3:$G$53,PARTICIPANTES!A44,Trials!$H$3:$H$53)+SUMIF(Trials!$I$3:$I$53,PARTICIPANTES!A44,Trials!$J$3:$J$53)+SUMIF(Trials!$K$3:$K$53,PARTICIPANTES!A44,Trials!$L$3:$L$53)+SUMIF(Trials!$M$3:$M$53,PARTICIPANTES!A44,Trials!$N$3:$N$53)</f>
        <v>0</v>
      </c>
      <c r="K44">
        <f>SUMIF('Pre-Estatal'!$C$3:$C$39,PARTICIPANTES!A44,'Pre-Estatal'!$D$3:$D$39)+SUMIF('Pre-Estatal'!$E$3:$E$39,PARTICIPANTES!A44,'Pre-Estatal'!$F$3:$F$39)+SUMIF('Pre-Estatal'!$G$3:$G$39,PARTICIPANTES!A44,'Pre-Estatal'!$H$3:$H$39)+SUMIF('Pre-Estatal'!$I$3:$I$39,PARTICIPANTES!A44,'Pre-Estatal'!$J$3:$J$39)+SUMIF('Pre-Estatal'!$K$3:$K$39,PARTICIPANTES!A44,'Pre-Estatal'!$L$3:$L$39)+SUMIF('Pre-Estatal'!$M$3:$M$39,PARTICIPANTES!A44,'Pre-Estatal'!$N$3:$N$39)+SUMIF('Pre-Estatal'!$O$3:$O$39,PARTICIPANTES!A44,'Pre-Estatal'!$P$3:$P$39)+SUMIF('Pre-Estatal'!$Q$3:$Q$39,PARTICIPANTES!A44,'Pre-Estatal'!$R$3:$R$39)+SUMIF('Pre-Estatal'!$S$3:$S$39,PARTICIPANTES!A44,'Pre-Estatal'!$T$3:$T$39)+SUMIF('Pre-Estatal'!$U$3:$U$39,PARTICIPANTES!A44,'Pre-Estatal'!$V$3:$V$39)+SUMIF('Pre-Estatal'!$W$3:$W$39,PARTICIPANTES!A44,'Pre-Estatal'!$X$3:$X$39)+SUMIF('Pre-Estatal'!$Y$3:$Y$39,PARTICIPANTES!A44,'Pre-Estatal'!$Z$3:$Z$39)</f>
        <v>0</v>
      </c>
      <c r="L44">
        <f ca="1">SUMIF(Estatal!$E$3:$E$39,PARTICIPANTES!A44,Estatal!$F$3:$F$39)+SUMIF(Estatal!$G$3:$G$39,PARTICIPANTES!A44,Estatal!$H$3:$H$39)+SUMIF(Estatal!$I$3:$I$39,PARTICIPANTES!A44,Estatal!$J$3:$J$39)+SUMIF(Estatal!$K$3:$K$39,PARTICIPANTES!A44,Estatal!$L$3:$L$39)+SUMIF(Estatal!$M$3:$M$39,PARTICIPANTES!A44,Estatal!$N$3:$N$39)+SUMIF(Estatal!$O$3:$O$39,PARTICIPANTES!A44,Estatal!$P$3:$P$39)+SUMIF(Estatal!$Q$3:$MQ$39,PARTICIPANTES!A44,Estatal!$R$3:$R$39)+SUMIF(Estatal!$S$3:$S$39,PARTICIPANTES!A44,Estatal!$T$3:$T$39)+SUMIF(Estatal!$U$3:$U$39,PARTICIPANTES!A44,Estatal!$V$3:$V$39)+SUMIF(Estatal!$W$3:$W$39,PARTICIPANTES!A44,Estatal!$X$3:$X$39)+SUMIF(Estatal!$Y$3:$Y$39,PARTICIPANTES!A44,Estatal!$Z$3:$Z$39)</f>
        <v>0</v>
      </c>
      <c r="O44" s="24">
        <f t="shared" ca="1" si="0"/>
        <v>0</v>
      </c>
    </row>
    <row r="45" spans="1:15">
      <c r="A45" s="69" t="s">
        <v>76</v>
      </c>
      <c r="B45" t="s">
        <v>33</v>
      </c>
      <c r="C45" s="6" t="s">
        <v>49</v>
      </c>
      <c r="D45" s="6" t="s">
        <v>18</v>
      </c>
      <c r="E45" s="6">
        <v>2012</v>
      </c>
      <c r="F45">
        <f>SUMIF(Liga!$A$2:$A$501,PARTICIPANTES!A45,Liga!$J$2:$J$501)</f>
        <v>40</v>
      </c>
      <c r="G45">
        <f>SUMIF('Copa EUS ABS Equipos'!$A$2:$A$26,PARTICIPANTES!A45,'Copa EUS ABS Equipos'!$C$2:$C$26)</f>
        <v>0</v>
      </c>
      <c r="J45">
        <f>SUMIF(Trials!$C$3:$C$53,PARTICIPANTES!A45,Trials!$D$3:$D$53)+SUMIF(Trials!$E$3:$E$53,PARTICIPANTES!A45,Trials!$F$3:$F$53)+SUMIF(Trials!$G$3:$G$53,PARTICIPANTES!A45,Trials!$H$3:$H$53)+SUMIF(Trials!$I$3:$I$53,PARTICIPANTES!A45,Trials!$J$3:$J$53)+SUMIF(Trials!$K$3:$K$53,PARTICIPANTES!A45,Trials!$L$3:$L$53)+SUMIF(Trials!$M$3:$M$53,PARTICIPANTES!A45,Trials!$N$3:$N$53)</f>
        <v>0</v>
      </c>
      <c r="K45">
        <f>SUMIF('Pre-Estatal'!$C$3:$C$39,PARTICIPANTES!A45,'Pre-Estatal'!$D$3:$D$39)+SUMIF('Pre-Estatal'!$E$3:$E$39,PARTICIPANTES!A45,'Pre-Estatal'!$F$3:$F$39)+SUMIF('Pre-Estatal'!$G$3:$G$39,PARTICIPANTES!A45,'Pre-Estatal'!$H$3:$H$39)+SUMIF('Pre-Estatal'!$I$3:$I$39,PARTICIPANTES!A45,'Pre-Estatal'!$J$3:$J$39)+SUMIF('Pre-Estatal'!$K$3:$K$39,PARTICIPANTES!A45,'Pre-Estatal'!$L$3:$L$39)+SUMIF('Pre-Estatal'!$M$3:$M$39,PARTICIPANTES!A45,'Pre-Estatal'!$N$3:$N$39)+SUMIF('Pre-Estatal'!$O$3:$O$39,PARTICIPANTES!A45,'Pre-Estatal'!$P$3:$P$39)+SUMIF('Pre-Estatal'!$Q$3:$Q$39,PARTICIPANTES!A45,'Pre-Estatal'!$R$3:$R$39)+SUMIF('Pre-Estatal'!$S$3:$S$39,PARTICIPANTES!A45,'Pre-Estatal'!$T$3:$T$39)+SUMIF('Pre-Estatal'!$U$3:$U$39,PARTICIPANTES!A45,'Pre-Estatal'!$V$3:$V$39)+SUMIF('Pre-Estatal'!$W$3:$W$39,PARTICIPANTES!A45,'Pre-Estatal'!$X$3:$X$39)+SUMIF('Pre-Estatal'!$Y$3:$Y$39,PARTICIPANTES!A45,'Pre-Estatal'!$Z$3:$Z$39)</f>
        <v>0</v>
      </c>
      <c r="L45">
        <f ca="1">SUMIF(Estatal!$E$3:$E$39,PARTICIPANTES!A45,Estatal!$F$3:$F$39)+SUMIF(Estatal!$G$3:$G$39,PARTICIPANTES!A45,Estatal!$H$3:$H$39)+SUMIF(Estatal!$I$3:$I$39,PARTICIPANTES!A45,Estatal!$J$3:$J$39)+SUMIF(Estatal!$K$3:$K$39,PARTICIPANTES!A45,Estatal!$L$3:$L$39)+SUMIF(Estatal!$M$3:$M$39,PARTICIPANTES!A45,Estatal!$N$3:$N$39)+SUMIF(Estatal!$O$3:$O$39,PARTICIPANTES!A45,Estatal!$P$3:$P$39)+SUMIF(Estatal!$Q$3:$MQ$39,PARTICIPANTES!A45,Estatal!$R$3:$R$39)+SUMIF(Estatal!$S$3:$S$39,PARTICIPANTES!A45,Estatal!$T$3:$T$39)+SUMIF(Estatal!$U$3:$U$39,PARTICIPANTES!A45,Estatal!$V$3:$V$39)+SUMIF(Estatal!$W$3:$W$39,PARTICIPANTES!A45,Estatal!$X$3:$X$39)+SUMIF(Estatal!$Y$3:$Y$39,PARTICIPANTES!A45,Estatal!$Z$3:$Z$39)</f>
        <v>0</v>
      </c>
      <c r="O45" s="24">
        <f t="shared" ca="1" si="0"/>
        <v>40</v>
      </c>
    </row>
    <row r="46" spans="1:15">
      <c r="A46" s="69" t="s">
        <v>77</v>
      </c>
      <c r="B46" t="s">
        <v>33</v>
      </c>
      <c r="C46" s="6" t="s">
        <v>17</v>
      </c>
      <c r="D46" s="6" t="s">
        <v>18</v>
      </c>
      <c r="E46" s="6">
        <v>2007</v>
      </c>
      <c r="F46">
        <f>SUMIF(Liga!$A$2:$A$501,PARTICIPANTES!A46,Liga!$J$2:$J$501)</f>
        <v>0</v>
      </c>
      <c r="G46">
        <f>SUMIF('Copa EUS ABS Equipos'!$A$2:$A$26,PARTICIPANTES!A46,'Copa EUS ABS Equipos'!$C$2:$C$26)</f>
        <v>0</v>
      </c>
      <c r="J46">
        <f>SUMIF(Trials!$C$3:$C$53,PARTICIPANTES!A46,Trials!$D$3:$D$53)+SUMIF(Trials!$E$3:$E$53,PARTICIPANTES!A46,Trials!$F$3:$F$53)+SUMIF(Trials!$G$3:$G$53,PARTICIPANTES!A46,Trials!$H$3:$H$53)+SUMIF(Trials!$I$3:$I$53,PARTICIPANTES!A46,Trials!$J$3:$J$53)+SUMIF(Trials!$K$3:$K$53,PARTICIPANTES!A46,Trials!$L$3:$L$53)+SUMIF(Trials!$M$3:$M$53,PARTICIPANTES!A46,Trials!$N$3:$N$53)</f>
        <v>0</v>
      </c>
      <c r="K46">
        <f>SUMIF('Pre-Estatal'!$C$3:$C$39,PARTICIPANTES!A46,'Pre-Estatal'!$D$3:$D$39)+SUMIF('Pre-Estatal'!$E$3:$E$39,PARTICIPANTES!A46,'Pre-Estatal'!$F$3:$F$39)+SUMIF('Pre-Estatal'!$G$3:$G$39,PARTICIPANTES!A46,'Pre-Estatal'!$H$3:$H$39)+SUMIF('Pre-Estatal'!$I$3:$I$39,PARTICIPANTES!A46,'Pre-Estatal'!$J$3:$J$39)+SUMIF('Pre-Estatal'!$K$3:$K$39,PARTICIPANTES!A46,'Pre-Estatal'!$L$3:$L$39)+SUMIF('Pre-Estatal'!$M$3:$M$39,PARTICIPANTES!A46,'Pre-Estatal'!$N$3:$N$39)+SUMIF('Pre-Estatal'!$O$3:$O$39,PARTICIPANTES!A46,'Pre-Estatal'!$P$3:$P$39)+SUMIF('Pre-Estatal'!$Q$3:$Q$39,PARTICIPANTES!A46,'Pre-Estatal'!$R$3:$R$39)+SUMIF('Pre-Estatal'!$S$3:$S$39,PARTICIPANTES!A46,'Pre-Estatal'!$T$3:$T$39)+SUMIF('Pre-Estatal'!$U$3:$U$39,PARTICIPANTES!A46,'Pre-Estatal'!$V$3:$V$39)+SUMIF('Pre-Estatal'!$W$3:$W$39,PARTICIPANTES!A46,'Pre-Estatal'!$X$3:$X$39)+SUMIF('Pre-Estatal'!$Y$3:$Y$39,PARTICIPANTES!A46,'Pre-Estatal'!$Z$3:$Z$39)</f>
        <v>0</v>
      </c>
      <c r="L46">
        <f ca="1">SUMIF(Estatal!$E$3:$E$39,PARTICIPANTES!A46,Estatal!$F$3:$F$39)+SUMIF(Estatal!$G$3:$G$39,PARTICIPANTES!A46,Estatal!$H$3:$H$39)+SUMIF(Estatal!$I$3:$I$39,PARTICIPANTES!A46,Estatal!$J$3:$J$39)+SUMIF(Estatal!$K$3:$K$39,PARTICIPANTES!A46,Estatal!$L$3:$L$39)+SUMIF(Estatal!$M$3:$M$39,PARTICIPANTES!A46,Estatal!$N$3:$N$39)+SUMIF(Estatal!$O$3:$O$39,PARTICIPANTES!A46,Estatal!$P$3:$P$39)+SUMIF(Estatal!$Q$3:$MQ$39,PARTICIPANTES!A46,Estatal!$R$3:$R$39)+SUMIF(Estatal!$S$3:$S$39,PARTICIPANTES!A46,Estatal!$T$3:$T$39)+SUMIF(Estatal!$U$3:$U$39,PARTICIPANTES!A46,Estatal!$V$3:$V$39)+SUMIF(Estatal!$W$3:$W$39,PARTICIPANTES!A46,Estatal!$X$3:$X$39)+SUMIF(Estatal!$Y$3:$Y$39,PARTICIPANTES!A46,Estatal!$Z$3:$Z$39)</f>
        <v>0</v>
      </c>
      <c r="O46" s="24">
        <f t="shared" ca="1" si="0"/>
        <v>0</v>
      </c>
    </row>
    <row r="47" spans="1:15">
      <c r="A47" t="s">
        <v>78</v>
      </c>
      <c r="B47" t="s">
        <v>29</v>
      </c>
      <c r="C47" s="6" t="s">
        <v>20</v>
      </c>
      <c r="D47" s="6" t="s">
        <v>18</v>
      </c>
      <c r="E47" s="6">
        <v>1999</v>
      </c>
      <c r="F47">
        <f>SUMIF(Liga!$A$2:$A$501,PARTICIPANTES!A47,Liga!$J$2:$J$501)</f>
        <v>145</v>
      </c>
      <c r="G47">
        <f>SUMIF('Copa EUS ABS Equipos'!$A$2:$A$26,PARTICIPANTES!A47,'Copa EUS ABS Equipos'!$C$2:$C$26)</f>
        <v>0</v>
      </c>
      <c r="J47">
        <f>SUMIF(Trials!$C$3:$C$53,PARTICIPANTES!A47,Trials!$D$3:$D$53)+SUMIF(Trials!$E$3:$E$53,PARTICIPANTES!A47,Trials!$F$3:$F$53)+SUMIF(Trials!$G$3:$G$53,PARTICIPANTES!A47,Trials!$H$3:$H$53)+SUMIF(Trials!$I$3:$I$53,PARTICIPANTES!A47,Trials!$J$3:$J$53)+SUMIF(Trials!$K$3:$K$53,PARTICIPANTES!A47,Trials!$L$3:$L$53)+SUMIF(Trials!$M$3:$M$53,PARTICIPANTES!A47,Trials!$N$3:$N$53)</f>
        <v>0</v>
      </c>
      <c r="K47">
        <f>SUMIF('Pre-Estatal'!$C$3:$C$39,PARTICIPANTES!A47,'Pre-Estatal'!$D$3:$D$39)+SUMIF('Pre-Estatal'!$E$3:$E$39,PARTICIPANTES!A47,'Pre-Estatal'!$F$3:$F$39)+SUMIF('Pre-Estatal'!$G$3:$G$39,PARTICIPANTES!A47,'Pre-Estatal'!$H$3:$H$39)+SUMIF('Pre-Estatal'!$I$3:$I$39,PARTICIPANTES!A47,'Pre-Estatal'!$J$3:$J$39)+SUMIF('Pre-Estatal'!$K$3:$K$39,PARTICIPANTES!A47,'Pre-Estatal'!$L$3:$L$39)+SUMIF('Pre-Estatal'!$M$3:$M$39,PARTICIPANTES!A47,'Pre-Estatal'!$N$3:$N$39)+SUMIF('Pre-Estatal'!$O$3:$O$39,PARTICIPANTES!A47,'Pre-Estatal'!$P$3:$P$39)+SUMIF('Pre-Estatal'!$Q$3:$Q$39,PARTICIPANTES!A47,'Pre-Estatal'!$R$3:$R$39)+SUMIF('Pre-Estatal'!$S$3:$S$39,PARTICIPANTES!A47,'Pre-Estatal'!$T$3:$T$39)+SUMIF('Pre-Estatal'!$U$3:$U$39,PARTICIPANTES!A47,'Pre-Estatal'!$V$3:$V$39)+SUMIF('Pre-Estatal'!$W$3:$W$39,PARTICIPANTES!A47,'Pre-Estatal'!$X$3:$X$39)+SUMIF('Pre-Estatal'!$Y$3:$Y$39,PARTICIPANTES!A47,'Pre-Estatal'!$Z$3:$Z$39)</f>
        <v>0</v>
      </c>
      <c r="L47">
        <f ca="1">SUMIF(Estatal!$E$3:$E$39,PARTICIPANTES!A47,Estatal!$F$3:$F$39)+SUMIF(Estatal!$G$3:$G$39,PARTICIPANTES!A47,Estatal!$H$3:$H$39)+SUMIF(Estatal!$I$3:$I$39,PARTICIPANTES!A47,Estatal!$J$3:$J$39)+SUMIF(Estatal!$K$3:$K$39,PARTICIPANTES!A47,Estatal!$L$3:$L$39)+SUMIF(Estatal!$M$3:$M$39,PARTICIPANTES!A47,Estatal!$N$3:$N$39)+SUMIF(Estatal!$O$3:$O$39,PARTICIPANTES!A47,Estatal!$P$3:$P$39)+SUMIF(Estatal!$Q$3:$MQ$39,PARTICIPANTES!A47,Estatal!$R$3:$R$39)+SUMIF(Estatal!$S$3:$S$39,PARTICIPANTES!A47,Estatal!$T$3:$T$39)+SUMIF(Estatal!$U$3:$U$39,PARTICIPANTES!A47,Estatal!$V$3:$V$39)+SUMIF(Estatal!$W$3:$W$39,PARTICIPANTES!A47,Estatal!$X$3:$X$39)+SUMIF(Estatal!$Y$3:$Y$39,PARTICIPANTES!A47,Estatal!$Z$3:$Z$39)</f>
        <v>0</v>
      </c>
      <c r="O47" s="24">
        <f t="shared" ca="1" si="0"/>
        <v>145</v>
      </c>
    </row>
    <row r="48" spans="1:15">
      <c r="A48" t="s">
        <v>79</v>
      </c>
      <c r="B48" t="s">
        <v>29</v>
      </c>
      <c r="C48" s="6" t="s">
        <v>58</v>
      </c>
      <c r="D48" s="6" t="s">
        <v>18</v>
      </c>
      <c r="E48" s="6"/>
      <c r="F48">
        <f>SUMIF(Liga!$A$2:$A$501,PARTICIPANTES!A48,Liga!$J$2:$J$501)</f>
        <v>60</v>
      </c>
      <c r="G48">
        <f>SUMIF('Copa EUS ABS Equipos'!$A$2:$A$26,PARTICIPANTES!A48,'Copa EUS ABS Equipos'!$C$2:$C$26)</f>
        <v>0</v>
      </c>
      <c r="J48">
        <f>SUMIF(Trials!$C$3:$C$53,PARTICIPANTES!A48,Trials!$D$3:$D$53)+SUMIF(Trials!$E$3:$E$53,PARTICIPANTES!A48,Trials!$F$3:$F$53)+SUMIF(Trials!$G$3:$G$53,PARTICIPANTES!A48,Trials!$H$3:$H$53)+SUMIF(Trials!$I$3:$I$53,PARTICIPANTES!A48,Trials!$J$3:$J$53)+SUMIF(Trials!$K$3:$K$53,PARTICIPANTES!A48,Trials!$L$3:$L$53)+SUMIF(Trials!$M$3:$M$53,PARTICIPANTES!A48,Trials!$N$3:$N$53)</f>
        <v>0</v>
      </c>
      <c r="K48">
        <f>SUMIF('Pre-Estatal'!$C$3:$C$39,PARTICIPANTES!A48,'Pre-Estatal'!$D$3:$D$39)+SUMIF('Pre-Estatal'!$E$3:$E$39,PARTICIPANTES!A48,'Pre-Estatal'!$F$3:$F$39)+SUMIF('Pre-Estatal'!$G$3:$G$39,PARTICIPANTES!A48,'Pre-Estatal'!$H$3:$H$39)+SUMIF('Pre-Estatal'!$I$3:$I$39,PARTICIPANTES!A48,'Pre-Estatal'!$J$3:$J$39)+SUMIF('Pre-Estatal'!$K$3:$K$39,PARTICIPANTES!A48,'Pre-Estatal'!$L$3:$L$39)+SUMIF('Pre-Estatal'!$M$3:$M$39,PARTICIPANTES!A48,'Pre-Estatal'!$N$3:$N$39)+SUMIF('Pre-Estatal'!$O$3:$O$39,PARTICIPANTES!A48,'Pre-Estatal'!$P$3:$P$39)+SUMIF('Pre-Estatal'!$Q$3:$Q$39,PARTICIPANTES!A48,'Pre-Estatal'!$R$3:$R$39)+SUMIF('Pre-Estatal'!$S$3:$S$39,PARTICIPANTES!A48,'Pre-Estatal'!$T$3:$T$39)+SUMIF('Pre-Estatal'!$U$3:$U$39,PARTICIPANTES!A48,'Pre-Estatal'!$V$3:$V$39)+SUMIF('Pre-Estatal'!$W$3:$W$39,PARTICIPANTES!A48,'Pre-Estatal'!$X$3:$X$39)+SUMIF('Pre-Estatal'!$Y$3:$Y$39,PARTICIPANTES!A48,'Pre-Estatal'!$Z$3:$Z$39)</f>
        <v>0</v>
      </c>
      <c r="L48">
        <f ca="1">SUMIF(Estatal!$E$3:$E$39,PARTICIPANTES!A48,Estatal!$F$3:$F$39)+SUMIF(Estatal!$G$3:$G$39,PARTICIPANTES!A48,Estatal!$H$3:$H$39)+SUMIF(Estatal!$I$3:$I$39,PARTICIPANTES!A48,Estatal!$J$3:$J$39)+SUMIF(Estatal!$K$3:$K$39,PARTICIPANTES!A48,Estatal!$L$3:$L$39)+SUMIF(Estatal!$M$3:$M$39,PARTICIPANTES!A48,Estatal!$N$3:$N$39)+SUMIF(Estatal!$O$3:$O$39,PARTICIPANTES!A48,Estatal!$P$3:$P$39)+SUMIF(Estatal!$Q$3:$MQ$39,PARTICIPANTES!A48,Estatal!$R$3:$R$39)+SUMIF(Estatal!$S$3:$S$39,PARTICIPANTES!A48,Estatal!$T$3:$T$39)+SUMIF(Estatal!$U$3:$U$39,PARTICIPANTES!A48,Estatal!$V$3:$V$39)+SUMIF(Estatal!$W$3:$W$39,PARTICIPANTES!A48,Estatal!$X$3:$X$39)+SUMIF(Estatal!$Y$3:$Y$39,PARTICIPANTES!A48,Estatal!$Z$3:$Z$39)</f>
        <v>0</v>
      </c>
      <c r="O48" s="24">
        <f t="shared" ca="1" si="0"/>
        <v>60</v>
      </c>
    </row>
    <row r="49" spans="1:15">
      <c r="A49" t="s">
        <v>80</v>
      </c>
      <c r="B49" t="s">
        <v>29</v>
      </c>
      <c r="C49" s="6" t="s">
        <v>46</v>
      </c>
      <c r="D49" s="6" t="s">
        <v>18</v>
      </c>
      <c r="E49" s="6"/>
      <c r="F49">
        <f>SUMIF(Liga!$A$2:$A$501,PARTICIPANTES!A49,Liga!$J$2:$J$501)</f>
        <v>40</v>
      </c>
      <c r="G49">
        <f>SUMIF('Copa EUS ABS Equipos'!$A$2:$A$26,PARTICIPANTES!A49,'Copa EUS ABS Equipos'!$C$2:$C$26)</f>
        <v>0</v>
      </c>
      <c r="J49">
        <f>SUMIF(Trials!$C$3:$C$53,PARTICIPANTES!A49,Trials!$D$3:$D$53)+SUMIF(Trials!$E$3:$E$53,PARTICIPANTES!A49,Trials!$F$3:$F$53)+SUMIF(Trials!$G$3:$G$53,PARTICIPANTES!A49,Trials!$H$3:$H$53)+SUMIF(Trials!$I$3:$I$53,PARTICIPANTES!A49,Trials!$J$3:$J$53)+SUMIF(Trials!$K$3:$K$53,PARTICIPANTES!A49,Trials!$L$3:$L$53)+SUMIF(Trials!$M$3:$M$53,PARTICIPANTES!A49,Trials!$N$3:$N$53)</f>
        <v>0</v>
      </c>
      <c r="K49">
        <f>SUMIF('Pre-Estatal'!$C$3:$C$39,PARTICIPANTES!A49,'Pre-Estatal'!$D$3:$D$39)+SUMIF('Pre-Estatal'!$E$3:$E$39,PARTICIPANTES!A49,'Pre-Estatal'!$F$3:$F$39)+SUMIF('Pre-Estatal'!$G$3:$G$39,PARTICIPANTES!A49,'Pre-Estatal'!$H$3:$H$39)+SUMIF('Pre-Estatal'!$I$3:$I$39,PARTICIPANTES!A49,'Pre-Estatal'!$J$3:$J$39)+SUMIF('Pre-Estatal'!$K$3:$K$39,PARTICIPANTES!A49,'Pre-Estatal'!$L$3:$L$39)+SUMIF('Pre-Estatal'!$M$3:$M$39,PARTICIPANTES!A49,'Pre-Estatal'!$N$3:$N$39)+SUMIF('Pre-Estatal'!$O$3:$O$39,PARTICIPANTES!A49,'Pre-Estatal'!$P$3:$P$39)+SUMIF('Pre-Estatal'!$Q$3:$Q$39,PARTICIPANTES!A49,'Pre-Estatal'!$R$3:$R$39)+SUMIF('Pre-Estatal'!$S$3:$S$39,PARTICIPANTES!A49,'Pre-Estatal'!$T$3:$T$39)+SUMIF('Pre-Estatal'!$U$3:$U$39,PARTICIPANTES!A49,'Pre-Estatal'!$V$3:$V$39)+SUMIF('Pre-Estatal'!$W$3:$W$39,PARTICIPANTES!A49,'Pre-Estatal'!$X$3:$X$39)+SUMIF('Pre-Estatal'!$Y$3:$Y$39,PARTICIPANTES!A49,'Pre-Estatal'!$Z$3:$Z$39)</f>
        <v>0</v>
      </c>
      <c r="L49">
        <f ca="1">SUMIF(Estatal!$E$3:$E$39,PARTICIPANTES!A49,Estatal!$F$3:$F$39)+SUMIF(Estatal!$G$3:$G$39,PARTICIPANTES!A49,Estatal!$H$3:$H$39)+SUMIF(Estatal!$I$3:$I$39,PARTICIPANTES!A49,Estatal!$J$3:$J$39)+SUMIF(Estatal!$K$3:$K$39,PARTICIPANTES!A49,Estatal!$L$3:$L$39)+SUMIF(Estatal!$M$3:$M$39,PARTICIPANTES!A49,Estatal!$N$3:$N$39)+SUMIF(Estatal!$O$3:$O$39,PARTICIPANTES!A49,Estatal!$P$3:$P$39)+SUMIF(Estatal!$Q$3:$MQ$39,PARTICIPANTES!A49,Estatal!$R$3:$R$39)+SUMIF(Estatal!$S$3:$S$39,PARTICIPANTES!A49,Estatal!$T$3:$T$39)+SUMIF(Estatal!$U$3:$U$39,PARTICIPANTES!A49,Estatal!$V$3:$V$39)+SUMIF(Estatal!$W$3:$W$39,PARTICIPANTES!A49,Estatal!$X$3:$X$39)+SUMIF(Estatal!$Y$3:$Y$39,PARTICIPANTES!A49,Estatal!$Z$3:$Z$39)</f>
        <v>0</v>
      </c>
      <c r="O49" s="24">
        <f t="shared" ca="1" si="0"/>
        <v>40</v>
      </c>
    </row>
    <row r="50" spans="1:15">
      <c r="A50" t="s">
        <v>81</v>
      </c>
      <c r="B50" t="s">
        <v>82</v>
      </c>
      <c r="C50" s="6" t="s">
        <v>60</v>
      </c>
      <c r="D50" s="6" t="s">
        <v>18</v>
      </c>
      <c r="E50" s="6">
        <v>2006</v>
      </c>
      <c r="F50">
        <f>SUMIF(Liga!$A$2:$A$501,PARTICIPANTES!A50,Liga!$J$2:$J$501)</f>
        <v>60</v>
      </c>
      <c r="G50">
        <f>SUMIF('Copa EUS ABS Equipos'!$A$2:$A$26,PARTICIPANTES!A50,'Copa EUS ABS Equipos'!$C$2:$C$26)</f>
        <v>0</v>
      </c>
      <c r="J50">
        <f>SUMIF(Trials!$C$3:$C$53,PARTICIPANTES!A50,Trials!$D$3:$D$53)+SUMIF(Trials!$E$3:$E$53,PARTICIPANTES!A50,Trials!$F$3:$F$53)+SUMIF(Trials!$G$3:$G$53,PARTICIPANTES!A50,Trials!$H$3:$H$53)+SUMIF(Trials!$I$3:$I$53,PARTICIPANTES!A50,Trials!$J$3:$J$53)+SUMIF(Trials!$K$3:$K$53,PARTICIPANTES!A50,Trials!$L$3:$L$53)+SUMIF(Trials!$M$3:$M$53,PARTICIPANTES!A50,Trials!$N$3:$N$53)</f>
        <v>0</v>
      </c>
      <c r="K50">
        <f>SUMIF('Pre-Estatal'!$C$3:$C$39,PARTICIPANTES!A50,'Pre-Estatal'!$D$3:$D$39)+SUMIF('Pre-Estatal'!$E$3:$E$39,PARTICIPANTES!A50,'Pre-Estatal'!$F$3:$F$39)+SUMIF('Pre-Estatal'!$G$3:$G$39,PARTICIPANTES!A50,'Pre-Estatal'!$H$3:$H$39)+SUMIF('Pre-Estatal'!$I$3:$I$39,PARTICIPANTES!A50,'Pre-Estatal'!$J$3:$J$39)+SUMIF('Pre-Estatal'!$K$3:$K$39,PARTICIPANTES!A50,'Pre-Estatal'!$L$3:$L$39)+SUMIF('Pre-Estatal'!$M$3:$M$39,PARTICIPANTES!A50,'Pre-Estatal'!$N$3:$N$39)+SUMIF('Pre-Estatal'!$O$3:$O$39,PARTICIPANTES!A50,'Pre-Estatal'!$P$3:$P$39)+SUMIF('Pre-Estatal'!$Q$3:$Q$39,PARTICIPANTES!A50,'Pre-Estatal'!$R$3:$R$39)+SUMIF('Pre-Estatal'!$S$3:$S$39,PARTICIPANTES!A50,'Pre-Estatal'!$T$3:$T$39)+SUMIF('Pre-Estatal'!$U$3:$U$39,PARTICIPANTES!A50,'Pre-Estatal'!$V$3:$V$39)+SUMIF('Pre-Estatal'!$W$3:$W$39,PARTICIPANTES!A50,'Pre-Estatal'!$X$3:$X$39)+SUMIF('Pre-Estatal'!$Y$3:$Y$39,PARTICIPANTES!A50,'Pre-Estatal'!$Z$3:$Z$39)</f>
        <v>0</v>
      </c>
      <c r="L50">
        <f ca="1">SUMIF(Estatal!$E$3:$E$39,PARTICIPANTES!A50,Estatal!$F$3:$F$39)+SUMIF(Estatal!$G$3:$G$39,PARTICIPANTES!A50,Estatal!$H$3:$H$39)+SUMIF(Estatal!$I$3:$I$39,PARTICIPANTES!A50,Estatal!$J$3:$J$39)+SUMIF(Estatal!$K$3:$K$39,PARTICIPANTES!A50,Estatal!$L$3:$L$39)+SUMIF(Estatal!$M$3:$M$39,PARTICIPANTES!A50,Estatal!$N$3:$N$39)+SUMIF(Estatal!$O$3:$O$39,PARTICIPANTES!A50,Estatal!$P$3:$P$39)+SUMIF(Estatal!$Q$3:$MQ$39,PARTICIPANTES!A50,Estatal!$R$3:$R$39)+SUMIF(Estatal!$S$3:$S$39,PARTICIPANTES!A50,Estatal!$T$3:$T$39)+SUMIF(Estatal!$U$3:$U$39,PARTICIPANTES!A50,Estatal!$V$3:$V$39)+SUMIF(Estatal!$W$3:$W$39,PARTICIPANTES!A50,Estatal!$X$3:$X$39)+SUMIF(Estatal!$Y$3:$Y$39,PARTICIPANTES!A50,Estatal!$Z$3:$Z$39)</f>
        <v>0</v>
      </c>
      <c r="O50" s="24">
        <f t="shared" ca="1" si="0"/>
        <v>60</v>
      </c>
    </row>
    <row r="51" spans="1:15">
      <c r="A51" t="s">
        <v>83</v>
      </c>
      <c r="B51" t="s">
        <v>82</v>
      </c>
      <c r="C51" s="6" t="s">
        <v>26</v>
      </c>
      <c r="D51" s="6" t="s">
        <v>18</v>
      </c>
      <c r="E51" s="6">
        <v>1981</v>
      </c>
      <c r="F51">
        <f>SUMIF(Liga!$A$2:$A$501,PARTICIPANTES!A51,Liga!$J$2:$J$501)</f>
        <v>0</v>
      </c>
      <c r="G51">
        <f>SUMIF('Copa EUS ABS Equipos'!$A$2:$A$26,PARTICIPANTES!A51,'Copa EUS ABS Equipos'!$C$2:$C$26)</f>
        <v>0</v>
      </c>
      <c r="J51">
        <f>SUMIF(Trials!$C$3:$C$53,PARTICIPANTES!A51,Trials!$D$3:$D$53)+SUMIF(Trials!$E$3:$E$53,PARTICIPANTES!A51,Trials!$F$3:$F$53)+SUMIF(Trials!$G$3:$G$53,PARTICIPANTES!A51,Trials!$H$3:$H$53)+SUMIF(Trials!$I$3:$I$53,PARTICIPANTES!A51,Trials!$J$3:$J$53)+SUMIF(Trials!$K$3:$K$53,PARTICIPANTES!A51,Trials!$L$3:$L$53)+SUMIF(Trials!$M$3:$M$53,PARTICIPANTES!A51,Trials!$N$3:$N$53)</f>
        <v>0</v>
      </c>
      <c r="K51">
        <f>SUMIF('Pre-Estatal'!$C$3:$C$39,PARTICIPANTES!A51,'Pre-Estatal'!$D$3:$D$39)+SUMIF('Pre-Estatal'!$E$3:$E$39,PARTICIPANTES!A51,'Pre-Estatal'!$F$3:$F$39)+SUMIF('Pre-Estatal'!$G$3:$G$39,PARTICIPANTES!A51,'Pre-Estatal'!$H$3:$H$39)+SUMIF('Pre-Estatal'!$I$3:$I$39,PARTICIPANTES!A51,'Pre-Estatal'!$J$3:$J$39)+SUMIF('Pre-Estatal'!$K$3:$K$39,PARTICIPANTES!A51,'Pre-Estatal'!$L$3:$L$39)+SUMIF('Pre-Estatal'!$M$3:$M$39,PARTICIPANTES!A51,'Pre-Estatal'!$N$3:$N$39)+SUMIF('Pre-Estatal'!$O$3:$O$39,PARTICIPANTES!A51,'Pre-Estatal'!$P$3:$P$39)+SUMIF('Pre-Estatal'!$Q$3:$Q$39,PARTICIPANTES!A51,'Pre-Estatal'!$R$3:$R$39)+SUMIF('Pre-Estatal'!$S$3:$S$39,PARTICIPANTES!A51,'Pre-Estatal'!$T$3:$T$39)+SUMIF('Pre-Estatal'!$U$3:$U$39,PARTICIPANTES!A51,'Pre-Estatal'!$V$3:$V$39)+SUMIF('Pre-Estatal'!$W$3:$W$39,PARTICIPANTES!A51,'Pre-Estatal'!$X$3:$X$39)+SUMIF('Pre-Estatal'!$Y$3:$Y$39,PARTICIPANTES!A51,'Pre-Estatal'!$Z$3:$Z$39)</f>
        <v>0</v>
      </c>
      <c r="L51">
        <f ca="1">SUMIF(Estatal!$E$3:$E$39,PARTICIPANTES!A51,Estatal!$F$3:$F$39)+SUMIF(Estatal!$G$3:$G$39,PARTICIPANTES!A51,Estatal!$H$3:$H$39)+SUMIF(Estatal!$I$3:$I$39,PARTICIPANTES!A51,Estatal!$J$3:$J$39)+SUMIF(Estatal!$K$3:$K$39,PARTICIPANTES!A51,Estatal!$L$3:$L$39)+SUMIF(Estatal!$M$3:$M$39,PARTICIPANTES!A51,Estatal!$N$3:$N$39)+SUMIF(Estatal!$O$3:$O$39,PARTICIPANTES!A51,Estatal!$P$3:$P$39)+SUMIF(Estatal!$Q$3:$MQ$39,PARTICIPANTES!A51,Estatal!$R$3:$R$39)+SUMIF(Estatal!$S$3:$S$39,PARTICIPANTES!A51,Estatal!$T$3:$T$39)+SUMIF(Estatal!$U$3:$U$39,PARTICIPANTES!A51,Estatal!$V$3:$V$39)+SUMIF(Estatal!$W$3:$W$39,PARTICIPANTES!A51,Estatal!$X$3:$X$39)+SUMIF(Estatal!$Y$3:$Y$39,PARTICIPANTES!A51,Estatal!$Z$3:$Z$39)</f>
        <v>0</v>
      </c>
      <c r="O51" s="24">
        <f t="shared" ca="1" si="0"/>
        <v>0</v>
      </c>
    </row>
    <row r="52" spans="1:15">
      <c r="A52" t="s">
        <v>84</v>
      </c>
      <c r="B52" t="s">
        <v>82</v>
      </c>
      <c r="C52" s="6" t="s">
        <v>51</v>
      </c>
      <c r="D52" s="6" t="s">
        <v>18</v>
      </c>
      <c r="E52" s="6">
        <v>1965</v>
      </c>
      <c r="F52">
        <f>SUMIF(Liga!$A$2:$A$501,PARTICIPANTES!A52,Liga!$J$2:$J$501)</f>
        <v>20</v>
      </c>
      <c r="G52">
        <f>SUMIF('Copa EUS ABS Equipos'!$A$2:$A$26,PARTICIPANTES!A52,'Copa EUS ABS Equipos'!$C$2:$C$26)</f>
        <v>0</v>
      </c>
      <c r="J52">
        <f>SUMIF(Trials!$C$3:$C$53,PARTICIPANTES!A52,Trials!$D$3:$D$53)+SUMIF(Trials!$E$3:$E$53,PARTICIPANTES!A52,Trials!$F$3:$F$53)+SUMIF(Trials!$G$3:$G$53,PARTICIPANTES!A52,Trials!$H$3:$H$53)+SUMIF(Trials!$I$3:$I$53,PARTICIPANTES!A52,Trials!$J$3:$J$53)+SUMIF(Trials!$K$3:$K$53,PARTICIPANTES!A52,Trials!$L$3:$L$53)+SUMIF(Trials!$M$3:$M$53,PARTICIPANTES!A52,Trials!$N$3:$N$53)</f>
        <v>0</v>
      </c>
      <c r="K52">
        <f>SUMIF('Pre-Estatal'!$C$3:$C$39,PARTICIPANTES!A52,'Pre-Estatal'!$D$3:$D$39)+SUMIF('Pre-Estatal'!$E$3:$E$39,PARTICIPANTES!A52,'Pre-Estatal'!$F$3:$F$39)+SUMIF('Pre-Estatal'!$G$3:$G$39,PARTICIPANTES!A52,'Pre-Estatal'!$H$3:$H$39)+SUMIF('Pre-Estatal'!$I$3:$I$39,PARTICIPANTES!A52,'Pre-Estatal'!$J$3:$J$39)+SUMIF('Pre-Estatal'!$K$3:$K$39,PARTICIPANTES!A52,'Pre-Estatal'!$L$3:$L$39)+SUMIF('Pre-Estatal'!$M$3:$M$39,PARTICIPANTES!A52,'Pre-Estatal'!$N$3:$N$39)+SUMIF('Pre-Estatal'!$O$3:$O$39,PARTICIPANTES!A52,'Pre-Estatal'!$P$3:$P$39)+SUMIF('Pre-Estatal'!$Q$3:$Q$39,PARTICIPANTES!A52,'Pre-Estatal'!$R$3:$R$39)+SUMIF('Pre-Estatal'!$S$3:$S$39,PARTICIPANTES!A52,'Pre-Estatal'!$T$3:$T$39)+SUMIF('Pre-Estatal'!$U$3:$U$39,PARTICIPANTES!A52,'Pre-Estatal'!$V$3:$V$39)+SUMIF('Pre-Estatal'!$W$3:$W$39,PARTICIPANTES!A52,'Pre-Estatal'!$X$3:$X$39)+SUMIF('Pre-Estatal'!$Y$3:$Y$39,PARTICIPANTES!A52,'Pre-Estatal'!$Z$3:$Z$39)</f>
        <v>0</v>
      </c>
      <c r="L52">
        <f ca="1">SUMIF(Estatal!$E$3:$E$39,PARTICIPANTES!A52,Estatal!$F$3:$F$39)+SUMIF(Estatal!$G$3:$G$39,PARTICIPANTES!A52,Estatal!$H$3:$H$39)+SUMIF(Estatal!$I$3:$I$39,PARTICIPANTES!A52,Estatal!$J$3:$J$39)+SUMIF(Estatal!$K$3:$K$39,PARTICIPANTES!A52,Estatal!$L$3:$L$39)+SUMIF(Estatal!$M$3:$M$39,PARTICIPANTES!A52,Estatal!$N$3:$N$39)+SUMIF(Estatal!$O$3:$O$39,PARTICIPANTES!A52,Estatal!$P$3:$P$39)+SUMIF(Estatal!$Q$3:$MQ$39,PARTICIPANTES!A52,Estatal!$R$3:$R$39)+SUMIF(Estatal!$S$3:$S$39,PARTICIPANTES!A52,Estatal!$T$3:$T$39)+SUMIF(Estatal!$U$3:$U$39,PARTICIPANTES!A52,Estatal!$V$3:$V$39)+SUMIF(Estatal!$W$3:$W$39,PARTICIPANTES!A52,Estatal!$X$3:$X$39)+SUMIF(Estatal!$Y$3:$Y$39,PARTICIPANTES!A52,Estatal!$Z$3:$Z$39)</f>
        <v>0</v>
      </c>
      <c r="O52" s="24">
        <f t="shared" ca="1" si="0"/>
        <v>20</v>
      </c>
    </row>
    <row r="53" spans="1:15">
      <c r="A53" s="2" t="s">
        <v>85</v>
      </c>
      <c r="B53" s="2" t="s">
        <v>37</v>
      </c>
      <c r="C53" s="7" t="s">
        <v>71</v>
      </c>
      <c r="D53" s="13" t="s">
        <v>86</v>
      </c>
      <c r="E53" s="6">
        <v>2013</v>
      </c>
      <c r="F53">
        <f>SUMIF(Liga!$A$2:$A$501,PARTICIPANTES!A53,Liga!$J$2:$J$501)</f>
        <v>400</v>
      </c>
      <c r="G53">
        <f>SUMIF('Copa EUS ABS Equipos'!$A$2:$A$26,PARTICIPANTES!A53,'Copa EUS ABS Equipos'!$C$2:$C$26)</f>
        <v>0</v>
      </c>
      <c r="J53">
        <f>SUMIF(Trials!$C$3:$C$53,PARTICIPANTES!A53,Trials!$D$3:$D$53)+SUMIF(Trials!$E$3:$E$53,PARTICIPANTES!A53,Trials!$F$3:$F$53)+SUMIF(Trials!$G$3:$G$53,PARTICIPANTES!A53,Trials!$H$3:$H$53)+SUMIF(Trials!$I$3:$I$53,PARTICIPANTES!A53,Trials!$J$3:$J$53)+SUMIF(Trials!$K$3:$K$53,PARTICIPANTES!A53,Trials!$L$3:$L$53)+SUMIF(Trials!$M$3:$M$53,PARTICIPANTES!A53,Trials!$N$3:$N$53)</f>
        <v>100</v>
      </c>
      <c r="K53">
        <f>SUMIF('Pre-Estatal'!$C$3:$C$39,PARTICIPANTES!A53,'Pre-Estatal'!$D$3:$D$39)+SUMIF('Pre-Estatal'!$E$3:$E$39,PARTICIPANTES!A53,'Pre-Estatal'!$F$3:$F$39)+SUMIF('Pre-Estatal'!$G$3:$G$39,PARTICIPANTES!A53,'Pre-Estatal'!$H$3:$H$39)+SUMIF('Pre-Estatal'!$I$3:$I$39,PARTICIPANTES!A53,'Pre-Estatal'!$J$3:$J$39)+SUMIF('Pre-Estatal'!$K$3:$K$39,PARTICIPANTES!A53,'Pre-Estatal'!$L$3:$L$39)+SUMIF('Pre-Estatal'!$M$3:$M$39,PARTICIPANTES!A53,'Pre-Estatal'!$N$3:$N$39)+SUMIF('Pre-Estatal'!$O$3:$O$39,PARTICIPANTES!A53,'Pre-Estatal'!$P$3:$P$39)+SUMIF('Pre-Estatal'!$Q$3:$Q$39,PARTICIPANTES!A53,'Pre-Estatal'!$R$3:$R$39)+SUMIF('Pre-Estatal'!$S$3:$S$39,PARTICIPANTES!A53,'Pre-Estatal'!$T$3:$T$39)+SUMIF('Pre-Estatal'!$U$3:$U$39,PARTICIPANTES!A53,'Pre-Estatal'!$V$3:$V$39)+SUMIF('Pre-Estatal'!$W$3:$W$39,PARTICIPANTES!A53,'Pre-Estatal'!$X$3:$X$39)+SUMIF('Pre-Estatal'!$Y$3:$Y$39,PARTICIPANTES!A53,'Pre-Estatal'!$Z$3:$Z$39)</f>
        <v>350</v>
      </c>
      <c r="L53">
        <f ca="1">SUMIF(Estatal!$E$3:$E$39,PARTICIPANTES!A53,Estatal!$F$3:$F$39)+SUMIF(Estatal!$G$3:$G$39,PARTICIPANTES!A53,Estatal!$H$3:$H$39)+SUMIF(Estatal!$I$3:$I$39,PARTICIPANTES!A53,Estatal!$J$3:$J$39)+SUMIF(Estatal!$K$3:$K$39,PARTICIPANTES!A53,Estatal!$L$3:$L$39)+SUMIF(Estatal!$M$3:$M$39,PARTICIPANTES!A53,Estatal!$N$3:$N$39)+SUMIF(Estatal!$O$3:$O$39,PARTICIPANTES!A53,Estatal!$P$3:$P$39)+SUMIF(Estatal!$Q$3:$MQ$39,PARTICIPANTES!A53,Estatal!$R$3:$R$39)+SUMIF(Estatal!$S$3:$S$39,PARTICIPANTES!A53,Estatal!$T$3:$T$39)+SUMIF(Estatal!$U$3:$U$39,PARTICIPANTES!A53,Estatal!$V$3:$V$39)+SUMIF(Estatal!$W$3:$W$39,PARTICIPANTES!A53,Estatal!$X$3:$X$39)+SUMIF(Estatal!$Y$3:$Y$39,PARTICIPANTES!A53,Estatal!$Z$3:$Z$39)</f>
        <v>0</v>
      </c>
      <c r="O53" s="24">
        <f t="shared" ca="1" si="0"/>
        <v>850</v>
      </c>
    </row>
    <row r="54" spans="1:15">
      <c r="A54" t="s">
        <v>87</v>
      </c>
      <c r="B54" t="s">
        <v>88</v>
      </c>
      <c r="C54" s="6" t="s">
        <v>71</v>
      </c>
      <c r="D54" s="6" t="s">
        <v>18</v>
      </c>
      <c r="E54" s="6">
        <v>2013</v>
      </c>
      <c r="F54">
        <f>SUMIF(Liga!$A$2:$A$501,PARTICIPANTES!A54,Liga!$J$2:$J$501)</f>
        <v>20</v>
      </c>
      <c r="G54">
        <f>SUMIF('Copa EUS ABS Equipos'!$A$2:$A$26,PARTICIPANTES!A54,'Copa EUS ABS Equipos'!$C$2:$C$26)</f>
        <v>0</v>
      </c>
      <c r="J54">
        <f>SUMIF(Trials!$C$3:$C$53,PARTICIPANTES!A54,Trials!$D$3:$D$53)+SUMIF(Trials!$E$3:$E$53,PARTICIPANTES!A54,Trials!$F$3:$F$53)+SUMIF(Trials!$G$3:$G$53,PARTICIPANTES!A54,Trials!$H$3:$H$53)+SUMIF(Trials!$I$3:$I$53,PARTICIPANTES!A54,Trials!$J$3:$J$53)+SUMIF(Trials!$K$3:$K$53,PARTICIPANTES!A54,Trials!$L$3:$L$53)+SUMIF(Trials!$M$3:$M$53,PARTICIPANTES!A54,Trials!$N$3:$N$53)</f>
        <v>75</v>
      </c>
      <c r="K54">
        <f>SUMIF('Pre-Estatal'!$C$3:$C$39,PARTICIPANTES!A54,'Pre-Estatal'!$D$3:$D$39)+SUMIF('Pre-Estatal'!$E$3:$E$39,PARTICIPANTES!A54,'Pre-Estatal'!$F$3:$F$39)+SUMIF('Pre-Estatal'!$G$3:$G$39,PARTICIPANTES!A54,'Pre-Estatal'!$H$3:$H$39)+SUMIF('Pre-Estatal'!$I$3:$I$39,PARTICIPANTES!A54,'Pre-Estatal'!$J$3:$J$39)+SUMIF('Pre-Estatal'!$K$3:$K$39,PARTICIPANTES!A54,'Pre-Estatal'!$L$3:$L$39)+SUMIF('Pre-Estatal'!$M$3:$M$39,PARTICIPANTES!A54,'Pre-Estatal'!$N$3:$N$39)+SUMIF('Pre-Estatal'!$O$3:$O$39,PARTICIPANTES!A54,'Pre-Estatal'!$P$3:$P$39)+SUMIF('Pre-Estatal'!$Q$3:$Q$39,PARTICIPANTES!A54,'Pre-Estatal'!$R$3:$R$39)+SUMIF('Pre-Estatal'!$S$3:$S$39,PARTICIPANTES!A54,'Pre-Estatal'!$T$3:$T$39)+SUMIF('Pre-Estatal'!$U$3:$U$39,PARTICIPANTES!A54,'Pre-Estatal'!$V$3:$V$39)+SUMIF('Pre-Estatal'!$W$3:$W$39,PARTICIPANTES!A54,'Pre-Estatal'!$X$3:$X$39)+SUMIF('Pre-Estatal'!$Y$3:$Y$39,PARTICIPANTES!A54,'Pre-Estatal'!$Z$3:$Z$39)</f>
        <v>0</v>
      </c>
      <c r="L54">
        <f ca="1">SUMIF(Estatal!$E$3:$E$39,PARTICIPANTES!A54,Estatal!$F$3:$F$39)+SUMIF(Estatal!$G$3:$G$39,PARTICIPANTES!A54,Estatal!$H$3:$H$39)+SUMIF(Estatal!$I$3:$I$39,PARTICIPANTES!A54,Estatal!$J$3:$J$39)+SUMIF(Estatal!$K$3:$K$39,PARTICIPANTES!A54,Estatal!$L$3:$L$39)+SUMIF(Estatal!$M$3:$M$39,PARTICIPANTES!A54,Estatal!$N$3:$N$39)+SUMIF(Estatal!$O$3:$O$39,PARTICIPANTES!A54,Estatal!$P$3:$P$39)+SUMIF(Estatal!$Q$3:$MQ$39,PARTICIPANTES!A54,Estatal!$R$3:$R$39)+SUMIF(Estatal!$S$3:$S$39,PARTICIPANTES!A54,Estatal!$T$3:$T$39)+SUMIF(Estatal!$U$3:$U$39,PARTICIPANTES!A54,Estatal!$V$3:$V$39)+SUMIF(Estatal!$W$3:$W$39,PARTICIPANTES!A54,Estatal!$X$3:$X$39)+SUMIF(Estatal!$Y$3:$Y$39,PARTICIPANTES!A54,Estatal!$Z$3:$Z$39)</f>
        <v>0</v>
      </c>
      <c r="O54" s="24">
        <f t="shared" ca="1" si="0"/>
        <v>95</v>
      </c>
    </row>
    <row r="55" spans="1:15">
      <c r="A55" s="69" t="s">
        <v>89</v>
      </c>
      <c r="B55" t="s">
        <v>16</v>
      </c>
      <c r="C55" s="6" t="s">
        <v>71</v>
      </c>
      <c r="D55" s="6" t="s">
        <v>18</v>
      </c>
      <c r="E55" s="6"/>
      <c r="F55">
        <f>SUMIF(Liga!$A$2:$A$501,PARTICIPANTES!A55,Liga!$J$2:$J$501)</f>
        <v>60</v>
      </c>
      <c r="G55">
        <f>SUMIF('Copa EUS ABS Equipos'!$A$2:$A$26,PARTICIPANTES!A55,'Copa EUS ABS Equipos'!$C$2:$C$26)</f>
        <v>0</v>
      </c>
      <c r="J55">
        <f>SUMIF(Trials!$C$3:$C$53,PARTICIPANTES!A55,Trials!$D$3:$D$53)+SUMIF(Trials!$E$3:$E$53,PARTICIPANTES!A55,Trials!$F$3:$F$53)+SUMIF(Trials!$G$3:$G$53,PARTICIPANTES!A55,Trials!$H$3:$H$53)+SUMIF(Trials!$I$3:$I$53,PARTICIPANTES!A55,Trials!$J$3:$J$53)+SUMIF(Trials!$K$3:$K$53,PARTICIPANTES!A55,Trials!$L$3:$L$53)+SUMIF(Trials!$M$3:$M$53,PARTICIPANTES!A55,Trials!$N$3:$N$53)</f>
        <v>62.5</v>
      </c>
      <c r="K55">
        <f>SUMIF('Pre-Estatal'!$C$3:$C$39,PARTICIPANTES!A55,'Pre-Estatal'!$D$3:$D$39)+SUMIF('Pre-Estatal'!$E$3:$E$39,PARTICIPANTES!A55,'Pre-Estatal'!$F$3:$F$39)+SUMIF('Pre-Estatal'!$G$3:$G$39,PARTICIPANTES!A55,'Pre-Estatal'!$H$3:$H$39)+SUMIF('Pre-Estatal'!$I$3:$I$39,PARTICIPANTES!A55,'Pre-Estatal'!$J$3:$J$39)+SUMIF('Pre-Estatal'!$K$3:$K$39,PARTICIPANTES!A55,'Pre-Estatal'!$L$3:$L$39)+SUMIF('Pre-Estatal'!$M$3:$M$39,PARTICIPANTES!A55,'Pre-Estatal'!$N$3:$N$39)+SUMIF('Pre-Estatal'!$O$3:$O$39,PARTICIPANTES!A55,'Pre-Estatal'!$P$3:$P$39)+SUMIF('Pre-Estatal'!$Q$3:$Q$39,PARTICIPANTES!A55,'Pre-Estatal'!$R$3:$R$39)+SUMIF('Pre-Estatal'!$S$3:$S$39,PARTICIPANTES!A55,'Pre-Estatal'!$T$3:$T$39)+SUMIF('Pre-Estatal'!$U$3:$U$39,PARTICIPANTES!A55,'Pre-Estatal'!$V$3:$V$39)+SUMIF('Pre-Estatal'!$W$3:$W$39,PARTICIPANTES!A55,'Pre-Estatal'!$X$3:$X$39)+SUMIF('Pre-Estatal'!$Y$3:$Y$39,PARTICIPANTES!A55,'Pre-Estatal'!$Z$3:$Z$39)</f>
        <v>0</v>
      </c>
      <c r="L55">
        <f ca="1">SUMIF(Estatal!$E$3:$E$39,PARTICIPANTES!A55,Estatal!$F$3:$F$39)+SUMIF(Estatal!$G$3:$G$39,PARTICIPANTES!A55,Estatal!$H$3:$H$39)+SUMIF(Estatal!$I$3:$I$39,PARTICIPANTES!A55,Estatal!$J$3:$J$39)+SUMIF(Estatal!$K$3:$K$39,PARTICIPANTES!A55,Estatal!$L$3:$L$39)+SUMIF(Estatal!$M$3:$M$39,PARTICIPANTES!A55,Estatal!$N$3:$N$39)+SUMIF(Estatal!$O$3:$O$39,PARTICIPANTES!A55,Estatal!$P$3:$P$39)+SUMIF(Estatal!$Q$3:$MQ$39,PARTICIPANTES!A55,Estatal!$R$3:$R$39)+SUMIF(Estatal!$S$3:$S$39,PARTICIPANTES!A55,Estatal!$T$3:$T$39)+SUMIF(Estatal!$U$3:$U$39,PARTICIPANTES!A55,Estatal!$V$3:$V$39)+SUMIF(Estatal!$W$3:$W$39,PARTICIPANTES!A55,Estatal!$X$3:$X$39)+SUMIF(Estatal!$Y$3:$Y$39,PARTICIPANTES!A55,Estatal!$Z$3:$Z$39)</f>
        <v>0</v>
      </c>
      <c r="O55" s="24">
        <f t="shared" ca="1" si="0"/>
        <v>122.5</v>
      </c>
    </row>
    <row r="56" spans="1:15">
      <c r="A56" s="2" t="s">
        <v>90</v>
      </c>
      <c r="B56" s="2" t="s">
        <v>37</v>
      </c>
      <c r="C56" s="7" t="s">
        <v>71</v>
      </c>
      <c r="D56" s="13" t="s">
        <v>86</v>
      </c>
      <c r="E56" s="6"/>
      <c r="F56">
        <f>SUMIF(Liga!$A$2:$A$501,PARTICIPANTES!A56,Liga!$J$2:$J$501)</f>
        <v>0</v>
      </c>
      <c r="G56">
        <f>SUMIF('Copa EUS ABS Equipos'!$A$2:$A$26,PARTICIPANTES!A56,'Copa EUS ABS Equipos'!$C$2:$C$26)</f>
        <v>0</v>
      </c>
      <c r="J56">
        <f>SUMIF(Trials!$C$3:$C$53,PARTICIPANTES!A56,Trials!$D$3:$D$53)+SUMIF(Trials!$E$3:$E$53,PARTICIPANTES!A56,Trials!$F$3:$F$53)+SUMIF(Trials!$G$3:$G$53,PARTICIPANTES!A56,Trials!$H$3:$H$53)+SUMIF(Trials!$I$3:$I$53,PARTICIPANTES!A56,Trials!$J$3:$J$53)+SUMIF(Trials!$K$3:$K$53,PARTICIPANTES!A56,Trials!$L$3:$L$53)+SUMIF(Trials!$M$3:$M$53,PARTICIPANTES!A56,Trials!$N$3:$N$53)</f>
        <v>75</v>
      </c>
      <c r="K56">
        <f>SUMIF('Pre-Estatal'!$C$3:$C$39,PARTICIPANTES!A56,'Pre-Estatal'!$D$3:$D$39)+SUMIF('Pre-Estatal'!$E$3:$E$39,PARTICIPANTES!A56,'Pre-Estatal'!$F$3:$F$39)+SUMIF('Pre-Estatal'!$G$3:$G$39,PARTICIPANTES!A56,'Pre-Estatal'!$H$3:$H$39)+SUMIF('Pre-Estatal'!$I$3:$I$39,PARTICIPANTES!A56,'Pre-Estatal'!$J$3:$J$39)+SUMIF('Pre-Estatal'!$K$3:$K$39,PARTICIPANTES!A56,'Pre-Estatal'!$L$3:$L$39)+SUMIF('Pre-Estatal'!$M$3:$M$39,PARTICIPANTES!A56,'Pre-Estatal'!$N$3:$N$39)+SUMIF('Pre-Estatal'!$O$3:$O$39,PARTICIPANTES!A56,'Pre-Estatal'!$P$3:$P$39)+SUMIF('Pre-Estatal'!$Q$3:$Q$39,PARTICIPANTES!A56,'Pre-Estatal'!$R$3:$R$39)+SUMIF('Pre-Estatal'!$S$3:$S$39,PARTICIPANTES!A56,'Pre-Estatal'!$T$3:$T$39)+SUMIF('Pre-Estatal'!$U$3:$U$39,PARTICIPANTES!A56,'Pre-Estatal'!$V$3:$V$39)+SUMIF('Pre-Estatal'!$W$3:$W$39,PARTICIPANTES!A56,'Pre-Estatal'!$X$3:$X$39)+SUMIF('Pre-Estatal'!$Y$3:$Y$39,PARTICIPANTES!A56,'Pre-Estatal'!$Z$3:$Z$39)</f>
        <v>135</v>
      </c>
      <c r="L56">
        <f ca="1">SUMIF(Estatal!$E$3:$E$39,PARTICIPANTES!A56,Estatal!$F$3:$F$39)+SUMIF(Estatal!$G$3:$G$39,PARTICIPANTES!A56,Estatal!$H$3:$H$39)+SUMIF(Estatal!$I$3:$I$39,PARTICIPANTES!A56,Estatal!$J$3:$J$39)+SUMIF(Estatal!$K$3:$K$39,PARTICIPANTES!A56,Estatal!$L$3:$L$39)+SUMIF(Estatal!$M$3:$M$39,PARTICIPANTES!A56,Estatal!$N$3:$N$39)+SUMIF(Estatal!$O$3:$O$39,PARTICIPANTES!A56,Estatal!$P$3:$P$39)+SUMIF(Estatal!$Q$3:$MQ$39,PARTICIPANTES!A56,Estatal!$R$3:$R$39)+SUMIF(Estatal!$S$3:$S$39,PARTICIPANTES!A56,Estatal!$T$3:$T$39)+SUMIF(Estatal!$U$3:$U$39,PARTICIPANTES!A56,Estatal!$V$3:$V$39)+SUMIF(Estatal!$W$3:$W$39,PARTICIPANTES!A56,Estatal!$X$3:$X$39)+SUMIF(Estatal!$Y$3:$Y$39,PARTICIPANTES!A56,Estatal!$Z$3:$Z$39)</f>
        <v>0</v>
      </c>
      <c r="O56" s="24">
        <f t="shared" ca="1" si="0"/>
        <v>210</v>
      </c>
    </row>
    <row r="57" spans="1:15">
      <c r="A57" s="69" t="s">
        <v>91</v>
      </c>
      <c r="B57" t="s">
        <v>37</v>
      </c>
      <c r="C57" s="6" t="s">
        <v>49</v>
      </c>
      <c r="D57" s="6" t="s">
        <v>18</v>
      </c>
      <c r="E57" s="6"/>
      <c r="F57">
        <f>SUMIF(Liga!$A$2:$A$501,PARTICIPANTES!A57,Liga!$J$2:$J$501)</f>
        <v>80</v>
      </c>
      <c r="G57">
        <f>SUMIF('Copa EUS ABS Equipos'!$A$2:$A$26,PARTICIPANTES!A57,'Copa EUS ABS Equipos'!$C$2:$C$26)</f>
        <v>0</v>
      </c>
      <c r="J57">
        <f>SUMIF(Trials!$C$3:$C$53,PARTICIPANTES!A57,Trials!$D$3:$D$53)+SUMIF(Trials!$E$3:$E$53,PARTICIPANTES!A57,Trials!$F$3:$F$53)+SUMIF(Trials!$G$3:$G$53,PARTICIPANTES!A57,Trials!$H$3:$H$53)+SUMIF(Trials!$I$3:$I$53,PARTICIPANTES!A57,Trials!$J$3:$J$53)+SUMIF(Trials!$K$3:$K$53,PARTICIPANTES!A57,Trials!$L$3:$L$53)+SUMIF(Trials!$M$3:$M$53,PARTICIPANTES!A57,Trials!$N$3:$N$53)</f>
        <v>97.5</v>
      </c>
      <c r="K57">
        <f>SUMIF('Pre-Estatal'!$C$3:$C$39,PARTICIPANTES!A57,'Pre-Estatal'!$D$3:$D$39)+SUMIF('Pre-Estatal'!$E$3:$E$39,PARTICIPANTES!A57,'Pre-Estatal'!$F$3:$F$39)+SUMIF('Pre-Estatal'!$G$3:$G$39,PARTICIPANTES!A57,'Pre-Estatal'!$H$3:$H$39)+SUMIF('Pre-Estatal'!$I$3:$I$39,PARTICIPANTES!A57,'Pre-Estatal'!$J$3:$J$39)+SUMIF('Pre-Estatal'!$K$3:$K$39,PARTICIPANTES!A57,'Pre-Estatal'!$L$3:$L$39)+SUMIF('Pre-Estatal'!$M$3:$M$39,PARTICIPANTES!A57,'Pre-Estatal'!$N$3:$N$39)+SUMIF('Pre-Estatal'!$O$3:$O$39,PARTICIPANTES!A57,'Pre-Estatal'!$P$3:$P$39)+SUMIF('Pre-Estatal'!$Q$3:$Q$39,PARTICIPANTES!A57,'Pre-Estatal'!$R$3:$R$39)+SUMIF('Pre-Estatal'!$S$3:$S$39,PARTICIPANTES!A57,'Pre-Estatal'!$T$3:$T$39)+SUMIF('Pre-Estatal'!$U$3:$U$39,PARTICIPANTES!A57,'Pre-Estatal'!$V$3:$V$39)+SUMIF('Pre-Estatal'!$W$3:$W$39,PARTICIPANTES!A57,'Pre-Estatal'!$X$3:$X$39)+SUMIF('Pre-Estatal'!$Y$3:$Y$39,PARTICIPANTES!A57,'Pre-Estatal'!$Z$3:$Z$39)</f>
        <v>0</v>
      </c>
      <c r="L57">
        <f ca="1">SUMIF(Estatal!$E$3:$E$39,PARTICIPANTES!A57,Estatal!$F$3:$F$39)+SUMIF(Estatal!$G$3:$G$39,PARTICIPANTES!A57,Estatal!$H$3:$H$39)+SUMIF(Estatal!$I$3:$I$39,PARTICIPANTES!A57,Estatal!$J$3:$J$39)+SUMIF(Estatal!$K$3:$K$39,PARTICIPANTES!A57,Estatal!$L$3:$L$39)+SUMIF(Estatal!$M$3:$M$39,PARTICIPANTES!A57,Estatal!$N$3:$N$39)+SUMIF(Estatal!$O$3:$O$39,PARTICIPANTES!A57,Estatal!$P$3:$P$39)+SUMIF(Estatal!$Q$3:$MQ$39,PARTICIPANTES!A57,Estatal!$R$3:$R$39)+SUMIF(Estatal!$S$3:$S$39,PARTICIPANTES!A57,Estatal!$T$3:$T$39)+SUMIF(Estatal!$U$3:$U$39,PARTICIPANTES!A57,Estatal!$V$3:$V$39)+SUMIF(Estatal!$W$3:$W$39,PARTICIPANTES!A57,Estatal!$X$3:$X$39)+SUMIF(Estatal!$Y$3:$Y$39,PARTICIPANTES!A57,Estatal!$Z$3:$Z$39)</f>
        <v>0</v>
      </c>
      <c r="O57" s="24">
        <f t="shared" ca="1" si="0"/>
        <v>177.5</v>
      </c>
    </row>
    <row r="58" spans="1:15">
      <c r="A58" t="s">
        <v>92</v>
      </c>
      <c r="B58" t="s">
        <v>88</v>
      </c>
      <c r="C58" s="6" t="s">
        <v>49</v>
      </c>
      <c r="D58" s="6" t="s">
        <v>18</v>
      </c>
      <c r="E58" s="6">
        <v>2011</v>
      </c>
      <c r="F58">
        <f>SUMIF(Liga!$A$2:$A$501,PARTICIPANTES!A58,Liga!$J$2:$J$501)</f>
        <v>0</v>
      </c>
      <c r="G58">
        <f>SUMIF('Copa EUS ABS Equipos'!$A$2:$A$26,PARTICIPANTES!A58,'Copa EUS ABS Equipos'!$C$2:$C$26)</f>
        <v>0</v>
      </c>
      <c r="J58">
        <f>SUMIF(Trials!$C$3:$C$53,PARTICIPANTES!A58,Trials!$D$3:$D$53)+SUMIF(Trials!$E$3:$E$53,PARTICIPANTES!A58,Trials!$F$3:$F$53)+SUMIF(Trials!$G$3:$G$53,PARTICIPANTES!A58,Trials!$H$3:$H$53)+SUMIF(Trials!$I$3:$I$53,PARTICIPANTES!A58,Trials!$J$3:$J$53)+SUMIF(Trials!$K$3:$K$53,PARTICIPANTES!A58,Trials!$L$3:$L$53)+SUMIF(Trials!$M$3:$M$53,PARTICIPANTES!A58,Trials!$N$3:$N$53)</f>
        <v>81.25</v>
      </c>
      <c r="K58">
        <f>SUMIF('Pre-Estatal'!$C$3:$C$39,PARTICIPANTES!A58,'Pre-Estatal'!$D$3:$D$39)+SUMIF('Pre-Estatal'!$E$3:$E$39,PARTICIPANTES!A58,'Pre-Estatal'!$F$3:$F$39)+SUMIF('Pre-Estatal'!$G$3:$G$39,PARTICIPANTES!A58,'Pre-Estatal'!$H$3:$H$39)+SUMIF('Pre-Estatal'!$I$3:$I$39,PARTICIPANTES!A58,'Pre-Estatal'!$J$3:$J$39)+SUMIF('Pre-Estatal'!$K$3:$K$39,PARTICIPANTES!A58,'Pre-Estatal'!$L$3:$L$39)+SUMIF('Pre-Estatal'!$M$3:$M$39,PARTICIPANTES!A58,'Pre-Estatal'!$N$3:$N$39)+SUMIF('Pre-Estatal'!$O$3:$O$39,PARTICIPANTES!A58,'Pre-Estatal'!$P$3:$P$39)+SUMIF('Pre-Estatal'!$Q$3:$Q$39,PARTICIPANTES!A58,'Pre-Estatal'!$R$3:$R$39)+SUMIF('Pre-Estatal'!$S$3:$S$39,PARTICIPANTES!A58,'Pre-Estatal'!$T$3:$T$39)+SUMIF('Pre-Estatal'!$U$3:$U$39,PARTICIPANTES!A58,'Pre-Estatal'!$V$3:$V$39)+SUMIF('Pre-Estatal'!$W$3:$W$39,PARTICIPANTES!A58,'Pre-Estatal'!$X$3:$X$39)+SUMIF('Pre-Estatal'!$Y$3:$Y$39,PARTICIPANTES!A58,'Pre-Estatal'!$Z$3:$Z$39)</f>
        <v>0</v>
      </c>
      <c r="L58">
        <f ca="1">SUMIF(Estatal!$E$3:$E$39,PARTICIPANTES!A58,Estatal!$F$3:$F$39)+SUMIF(Estatal!$G$3:$G$39,PARTICIPANTES!A58,Estatal!$H$3:$H$39)+SUMIF(Estatal!$I$3:$I$39,PARTICIPANTES!A58,Estatal!$J$3:$J$39)+SUMIF(Estatal!$K$3:$K$39,PARTICIPANTES!A58,Estatal!$L$3:$L$39)+SUMIF(Estatal!$M$3:$M$39,PARTICIPANTES!A58,Estatal!$N$3:$N$39)+SUMIF(Estatal!$O$3:$O$39,PARTICIPANTES!A58,Estatal!$P$3:$P$39)+SUMIF(Estatal!$Q$3:$MQ$39,PARTICIPANTES!A58,Estatal!$R$3:$R$39)+SUMIF(Estatal!$S$3:$S$39,PARTICIPANTES!A58,Estatal!$T$3:$T$39)+SUMIF(Estatal!$U$3:$U$39,PARTICIPANTES!A58,Estatal!$V$3:$V$39)+SUMIF(Estatal!$W$3:$W$39,PARTICIPANTES!A58,Estatal!$X$3:$X$39)+SUMIF(Estatal!$Y$3:$Y$39,PARTICIPANTES!A58,Estatal!$Z$3:$Z$39)</f>
        <v>0</v>
      </c>
      <c r="O58" s="24">
        <f t="shared" ca="1" si="0"/>
        <v>81.25</v>
      </c>
    </row>
    <row r="59" spans="1:15">
      <c r="A59" t="s">
        <v>93</v>
      </c>
      <c r="B59" t="s">
        <v>88</v>
      </c>
      <c r="C59" s="6" t="s">
        <v>49</v>
      </c>
      <c r="D59" s="6" t="s">
        <v>18</v>
      </c>
      <c r="E59" s="6">
        <v>2011</v>
      </c>
      <c r="F59">
        <f>SUMIF(Liga!$A$2:$A$501,PARTICIPANTES!A59,Liga!$J$2:$J$501)</f>
        <v>0</v>
      </c>
      <c r="G59">
        <f>SUMIF('Copa EUS ABS Equipos'!$A$2:$A$26,PARTICIPANTES!A59,'Copa EUS ABS Equipos'!$C$2:$C$26)</f>
        <v>0</v>
      </c>
      <c r="J59">
        <f>SUMIF(Trials!$C$3:$C$53,PARTICIPANTES!A59,Trials!$D$3:$D$53)+SUMIF(Trials!$E$3:$E$53,PARTICIPANTES!A59,Trials!$F$3:$F$53)+SUMIF(Trials!$G$3:$G$53,PARTICIPANTES!A59,Trials!$H$3:$H$53)+SUMIF(Trials!$I$3:$I$53,PARTICIPANTES!A59,Trials!$J$3:$J$53)+SUMIF(Trials!$K$3:$K$53,PARTICIPANTES!A59,Trials!$L$3:$L$53)+SUMIF(Trials!$M$3:$M$53,PARTICIPANTES!A59,Trials!$N$3:$N$53)</f>
        <v>65</v>
      </c>
      <c r="K59">
        <f>SUMIF('Pre-Estatal'!$C$3:$C$39,PARTICIPANTES!A59,'Pre-Estatal'!$D$3:$D$39)+SUMIF('Pre-Estatal'!$E$3:$E$39,PARTICIPANTES!A59,'Pre-Estatal'!$F$3:$F$39)+SUMIF('Pre-Estatal'!$G$3:$G$39,PARTICIPANTES!A59,'Pre-Estatal'!$H$3:$H$39)+SUMIF('Pre-Estatal'!$I$3:$I$39,PARTICIPANTES!A59,'Pre-Estatal'!$J$3:$J$39)+SUMIF('Pre-Estatal'!$K$3:$K$39,PARTICIPANTES!A59,'Pre-Estatal'!$L$3:$L$39)+SUMIF('Pre-Estatal'!$M$3:$M$39,PARTICIPANTES!A59,'Pre-Estatal'!$N$3:$N$39)+SUMIF('Pre-Estatal'!$O$3:$O$39,PARTICIPANTES!A59,'Pre-Estatal'!$P$3:$P$39)+SUMIF('Pre-Estatal'!$Q$3:$Q$39,PARTICIPANTES!A59,'Pre-Estatal'!$R$3:$R$39)+SUMIF('Pre-Estatal'!$S$3:$S$39,PARTICIPANTES!A59,'Pre-Estatal'!$T$3:$T$39)+SUMIF('Pre-Estatal'!$U$3:$U$39,PARTICIPANTES!A59,'Pre-Estatal'!$V$3:$V$39)+SUMIF('Pre-Estatal'!$W$3:$W$39,PARTICIPANTES!A59,'Pre-Estatal'!$X$3:$X$39)+SUMIF('Pre-Estatal'!$Y$3:$Y$39,PARTICIPANTES!A59,'Pre-Estatal'!$Z$3:$Z$39)</f>
        <v>0</v>
      </c>
      <c r="L59">
        <f ca="1">SUMIF(Estatal!$E$3:$E$39,PARTICIPANTES!A59,Estatal!$F$3:$F$39)+SUMIF(Estatal!$G$3:$G$39,PARTICIPANTES!A59,Estatal!$H$3:$H$39)+SUMIF(Estatal!$I$3:$I$39,PARTICIPANTES!A59,Estatal!$J$3:$J$39)+SUMIF(Estatal!$K$3:$K$39,PARTICIPANTES!A59,Estatal!$L$3:$L$39)+SUMIF(Estatal!$M$3:$M$39,PARTICIPANTES!A59,Estatal!$N$3:$N$39)+SUMIF(Estatal!$O$3:$O$39,PARTICIPANTES!A59,Estatal!$P$3:$P$39)+SUMIF(Estatal!$Q$3:$MQ$39,PARTICIPANTES!A59,Estatal!$R$3:$R$39)+SUMIF(Estatal!$S$3:$S$39,PARTICIPANTES!A59,Estatal!$T$3:$T$39)+SUMIF(Estatal!$U$3:$U$39,PARTICIPANTES!A59,Estatal!$V$3:$V$39)+SUMIF(Estatal!$W$3:$W$39,PARTICIPANTES!A59,Estatal!$X$3:$X$39)+SUMIF(Estatal!$Y$3:$Y$39,PARTICIPANTES!A59,Estatal!$Z$3:$Z$39)</f>
        <v>0</v>
      </c>
      <c r="O59" s="24">
        <f t="shared" ca="1" si="0"/>
        <v>65</v>
      </c>
    </row>
    <row r="60" spans="1:15">
      <c r="A60" t="s">
        <v>94</v>
      </c>
      <c r="B60" t="s">
        <v>88</v>
      </c>
      <c r="C60" s="6" t="s">
        <v>49</v>
      </c>
      <c r="D60" s="6" t="s">
        <v>18</v>
      </c>
      <c r="E60" s="6">
        <v>2012</v>
      </c>
      <c r="F60">
        <f>SUMIF(Liga!$A$2:$A$501,PARTICIPANTES!A60,Liga!$J$2:$J$501)</f>
        <v>60</v>
      </c>
      <c r="G60">
        <f>SUMIF('Copa EUS ABS Equipos'!$A$2:$A$26,PARTICIPANTES!A60,'Copa EUS ABS Equipos'!$C$2:$C$26)</f>
        <v>0</v>
      </c>
      <c r="J60">
        <f>SUMIF(Trials!$C$3:$C$53,PARTICIPANTES!A60,Trials!$D$3:$D$53)+SUMIF(Trials!$E$3:$E$53,PARTICIPANTES!A60,Trials!$F$3:$F$53)+SUMIF(Trials!$G$3:$G$53,PARTICIPANTES!A60,Trials!$H$3:$H$53)+SUMIF(Trials!$I$3:$I$53,PARTICIPANTES!A60,Trials!$J$3:$J$53)+SUMIF(Trials!$K$3:$K$53,PARTICIPANTES!A60,Trials!$L$3:$L$53)+SUMIF(Trials!$M$3:$M$53,PARTICIPANTES!A60,Trials!$N$3:$N$53)</f>
        <v>32.5</v>
      </c>
      <c r="K60">
        <f>SUMIF('Pre-Estatal'!$C$3:$C$39,PARTICIPANTES!A60,'Pre-Estatal'!$D$3:$D$39)+SUMIF('Pre-Estatal'!$E$3:$E$39,PARTICIPANTES!A60,'Pre-Estatal'!$F$3:$F$39)+SUMIF('Pre-Estatal'!$G$3:$G$39,PARTICIPANTES!A60,'Pre-Estatal'!$H$3:$H$39)+SUMIF('Pre-Estatal'!$I$3:$I$39,PARTICIPANTES!A60,'Pre-Estatal'!$J$3:$J$39)+SUMIF('Pre-Estatal'!$K$3:$K$39,PARTICIPANTES!A60,'Pre-Estatal'!$L$3:$L$39)+SUMIF('Pre-Estatal'!$M$3:$M$39,PARTICIPANTES!A60,'Pre-Estatal'!$N$3:$N$39)+SUMIF('Pre-Estatal'!$O$3:$O$39,PARTICIPANTES!A60,'Pre-Estatal'!$P$3:$P$39)+SUMIF('Pre-Estatal'!$Q$3:$Q$39,PARTICIPANTES!A60,'Pre-Estatal'!$R$3:$R$39)+SUMIF('Pre-Estatal'!$S$3:$S$39,PARTICIPANTES!A60,'Pre-Estatal'!$T$3:$T$39)+SUMIF('Pre-Estatal'!$U$3:$U$39,PARTICIPANTES!A60,'Pre-Estatal'!$V$3:$V$39)+SUMIF('Pre-Estatal'!$W$3:$W$39,PARTICIPANTES!A60,'Pre-Estatal'!$X$3:$X$39)+SUMIF('Pre-Estatal'!$Y$3:$Y$39,PARTICIPANTES!A60,'Pre-Estatal'!$Z$3:$Z$39)</f>
        <v>0</v>
      </c>
      <c r="L60">
        <f ca="1">SUMIF(Estatal!$E$3:$E$39,PARTICIPANTES!A60,Estatal!$F$3:$F$39)+SUMIF(Estatal!$G$3:$G$39,PARTICIPANTES!A60,Estatal!$H$3:$H$39)+SUMIF(Estatal!$I$3:$I$39,PARTICIPANTES!A60,Estatal!$J$3:$J$39)+SUMIF(Estatal!$K$3:$K$39,PARTICIPANTES!A60,Estatal!$L$3:$L$39)+SUMIF(Estatal!$M$3:$M$39,PARTICIPANTES!A60,Estatal!$N$3:$N$39)+SUMIF(Estatal!$O$3:$O$39,PARTICIPANTES!A60,Estatal!$P$3:$P$39)+SUMIF(Estatal!$Q$3:$MQ$39,PARTICIPANTES!A60,Estatal!$R$3:$R$39)+SUMIF(Estatal!$S$3:$S$39,PARTICIPANTES!A60,Estatal!$T$3:$T$39)+SUMIF(Estatal!$U$3:$U$39,PARTICIPANTES!A60,Estatal!$V$3:$V$39)+SUMIF(Estatal!$W$3:$W$39,PARTICIPANTES!A60,Estatal!$X$3:$X$39)+SUMIF(Estatal!$Y$3:$Y$39,PARTICIPANTES!A60,Estatal!$Z$3:$Z$39)</f>
        <v>0</v>
      </c>
      <c r="O60" s="24">
        <f t="shared" ca="1" si="0"/>
        <v>92.5</v>
      </c>
    </row>
    <row r="61" spans="1:15">
      <c r="A61" s="69" t="s">
        <v>95</v>
      </c>
      <c r="B61" t="s">
        <v>16</v>
      </c>
      <c r="C61" s="6" t="s">
        <v>49</v>
      </c>
      <c r="D61" s="6" t="s">
        <v>18</v>
      </c>
      <c r="E61" s="6"/>
      <c r="F61">
        <f>SUMIF(Liga!$A$2:$A$501,PARTICIPANTES!A61,Liga!$J$2:$J$501)</f>
        <v>0</v>
      </c>
      <c r="G61">
        <f>SUMIF('Copa EUS ABS Equipos'!$A$2:$A$26,PARTICIPANTES!A61,'Copa EUS ABS Equipos'!$C$2:$C$26)</f>
        <v>0</v>
      </c>
      <c r="J61">
        <f>SUMIF(Trials!$C$3:$C$53,PARTICIPANTES!A61,Trials!$D$3:$D$53)+SUMIF(Trials!$E$3:$E$53,PARTICIPANTES!A61,Trials!$F$3:$F$53)+SUMIF(Trials!$G$3:$G$53,PARTICIPANTES!A61,Trials!$H$3:$H$53)+SUMIF(Trials!$I$3:$I$53,PARTICIPANTES!A61,Trials!$J$3:$J$53)+SUMIF(Trials!$K$3:$K$53,PARTICIPANTES!A61,Trials!$L$3:$L$53)+SUMIF(Trials!$M$3:$M$53,PARTICIPANTES!A61,Trials!$N$3:$N$53)</f>
        <v>16.25</v>
      </c>
      <c r="K61">
        <f>SUMIF('Pre-Estatal'!$C$3:$C$39,PARTICIPANTES!A61,'Pre-Estatal'!$D$3:$D$39)+SUMIF('Pre-Estatal'!$E$3:$E$39,PARTICIPANTES!A61,'Pre-Estatal'!$F$3:$F$39)+SUMIF('Pre-Estatal'!$G$3:$G$39,PARTICIPANTES!A61,'Pre-Estatal'!$H$3:$H$39)+SUMIF('Pre-Estatal'!$I$3:$I$39,PARTICIPANTES!A61,'Pre-Estatal'!$J$3:$J$39)+SUMIF('Pre-Estatal'!$K$3:$K$39,PARTICIPANTES!A61,'Pre-Estatal'!$L$3:$L$39)+SUMIF('Pre-Estatal'!$M$3:$M$39,PARTICIPANTES!A61,'Pre-Estatal'!$N$3:$N$39)+SUMIF('Pre-Estatal'!$O$3:$O$39,PARTICIPANTES!A61,'Pre-Estatal'!$P$3:$P$39)+SUMIF('Pre-Estatal'!$Q$3:$Q$39,PARTICIPANTES!A61,'Pre-Estatal'!$R$3:$R$39)+SUMIF('Pre-Estatal'!$S$3:$S$39,PARTICIPANTES!A61,'Pre-Estatal'!$T$3:$T$39)+SUMIF('Pre-Estatal'!$U$3:$U$39,PARTICIPANTES!A61,'Pre-Estatal'!$V$3:$V$39)+SUMIF('Pre-Estatal'!$W$3:$W$39,PARTICIPANTES!A61,'Pre-Estatal'!$X$3:$X$39)+SUMIF('Pre-Estatal'!$Y$3:$Y$39,PARTICIPANTES!A61,'Pre-Estatal'!$Z$3:$Z$39)</f>
        <v>0</v>
      </c>
      <c r="L61">
        <f ca="1">SUMIF(Estatal!$E$3:$E$39,PARTICIPANTES!A61,Estatal!$F$3:$F$39)+SUMIF(Estatal!$G$3:$G$39,PARTICIPANTES!A61,Estatal!$H$3:$H$39)+SUMIF(Estatal!$I$3:$I$39,PARTICIPANTES!A61,Estatal!$J$3:$J$39)+SUMIF(Estatal!$K$3:$K$39,PARTICIPANTES!A61,Estatal!$L$3:$L$39)+SUMIF(Estatal!$M$3:$M$39,PARTICIPANTES!A61,Estatal!$N$3:$N$39)+SUMIF(Estatal!$O$3:$O$39,PARTICIPANTES!A61,Estatal!$P$3:$P$39)+SUMIF(Estatal!$Q$3:$MQ$39,PARTICIPANTES!A61,Estatal!$R$3:$R$39)+SUMIF(Estatal!$S$3:$S$39,PARTICIPANTES!A61,Estatal!$T$3:$T$39)+SUMIF(Estatal!$U$3:$U$39,PARTICIPANTES!A61,Estatal!$V$3:$V$39)+SUMIF(Estatal!$W$3:$W$39,PARTICIPANTES!A61,Estatal!$X$3:$X$39)+SUMIF(Estatal!$Y$3:$Y$39,PARTICIPANTES!A61,Estatal!$Z$3:$Z$39)</f>
        <v>0</v>
      </c>
      <c r="O61" s="24">
        <f t="shared" ca="1" si="0"/>
        <v>16.25</v>
      </c>
    </row>
    <row r="62" spans="1:15">
      <c r="A62" t="s">
        <v>96</v>
      </c>
      <c r="B62" t="s">
        <v>88</v>
      </c>
      <c r="C62" s="6" t="s">
        <v>49</v>
      </c>
      <c r="D62" s="6" t="s">
        <v>18</v>
      </c>
      <c r="E62" s="6">
        <v>2011</v>
      </c>
      <c r="F62">
        <f>SUMIF(Liga!$A$2:$A$501,PARTICIPANTES!A62,Liga!$J$2:$J$501)</f>
        <v>40</v>
      </c>
      <c r="G62">
        <f>SUMIF('Copa EUS ABS Equipos'!$A$2:$A$26,PARTICIPANTES!A62,'Copa EUS ABS Equipos'!$C$2:$C$26)</f>
        <v>0</v>
      </c>
      <c r="J62">
        <f>SUMIF(Trials!$C$3:$C$53,PARTICIPANTES!A62,Trials!$D$3:$D$53)+SUMIF(Trials!$E$3:$E$53,PARTICIPANTES!A62,Trials!$F$3:$F$53)+SUMIF(Trials!$G$3:$G$53,PARTICIPANTES!A62,Trials!$H$3:$H$53)+SUMIF(Trials!$I$3:$I$53,PARTICIPANTES!A62,Trials!$J$3:$J$53)+SUMIF(Trials!$K$3:$K$53,PARTICIPANTES!A62,Trials!$L$3:$L$53)+SUMIF(Trials!$M$3:$M$53,PARTICIPANTES!A62,Trials!$N$3:$N$53)</f>
        <v>0</v>
      </c>
      <c r="K62">
        <f>SUMIF('Pre-Estatal'!$C$3:$C$39,PARTICIPANTES!A62,'Pre-Estatal'!$D$3:$D$39)+SUMIF('Pre-Estatal'!$E$3:$E$39,PARTICIPANTES!A62,'Pre-Estatal'!$F$3:$F$39)+SUMIF('Pre-Estatal'!$G$3:$G$39,PARTICIPANTES!A62,'Pre-Estatal'!$H$3:$H$39)+SUMIF('Pre-Estatal'!$I$3:$I$39,PARTICIPANTES!A62,'Pre-Estatal'!$J$3:$J$39)+SUMIF('Pre-Estatal'!$K$3:$K$39,PARTICIPANTES!A62,'Pre-Estatal'!$L$3:$L$39)+SUMIF('Pre-Estatal'!$M$3:$M$39,PARTICIPANTES!A62,'Pre-Estatal'!$N$3:$N$39)+SUMIF('Pre-Estatal'!$O$3:$O$39,PARTICIPANTES!A62,'Pre-Estatal'!$P$3:$P$39)+SUMIF('Pre-Estatal'!$Q$3:$Q$39,PARTICIPANTES!A62,'Pre-Estatal'!$R$3:$R$39)+SUMIF('Pre-Estatal'!$S$3:$S$39,PARTICIPANTES!A62,'Pre-Estatal'!$T$3:$T$39)+SUMIF('Pre-Estatal'!$U$3:$U$39,PARTICIPANTES!A62,'Pre-Estatal'!$V$3:$V$39)+SUMIF('Pre-Estatal'!$W$3:$W$39,PARTICIPANTES!A62,'Pre-Estatal'!$X$3:$X$39)+SUMIF('Pre-Estatal'!$Y$3:$Y$39,PARTICIPANTES!A62,'Pre-Estatal'!$Z$3:$Z$39)</f>
        <v>0</v>
      </c>
      <c r="L62">
        <f ca="1">SUMIF(Estatal!$E$3:$E$39,PARTICIPANTES!A62,Estatal!$F$3:$F$39)+SUMIF(Estatal!$G$3:$G$39,PARTICIPANTES!A62,Estatal!$H$3:$H$39)+SUMIF(Estatal!$I$3:$I$39,PARTICIPANTES!A62,Estatal!$J$3:$J$39)+SUMIF(Estatal!$K$3:$K$39,PARTICIPANTES!A62,Estatal!$L$3:$L$39)+SUMIF(Estatal!$M$3:$M$39,PARTICIPANTES!A62,Estatal!$N$3:$N$39)+SUMIF(Estatal!$O$3:$O$39,PARTICIPANTES!A62,Estatal!$P$3:$P$39)+SUMIF(Estatal!$Q$3:$MQ$39,PARTICIPANTES!A62,Estatal!$R$3:$R$39)+SUMIF(Estatal!$S$3:$S$39,PARTICIPANTES!A62,Estatal!$T$3:$T$39)+SUMIF(Estatal!$U$3:$U$39,PARTICIPANTES!A62,Estatal!$V$3:$V$39)+SUMIF(Estatal!$W$3:$W$39,PARTICIPANTES!A62,Estatal!$X$3:$X$39)+SUMIF(Estatal!$Y$3:$Y$39,PARTICIPANTES!A62,Estatal!$Z$3:$Z$39)</f>
        <v>0</v>
      </c>
      <c r="O62" s="24">
        <f t="shared" ca="1" si="0"/>
        <v>40</v>
      </c>
    </row>
    <row r="63" spans="1:15">
      <c r="A63" t="s">
        <v>97</v>
      </c>
      <c r="B63" t="s">
        <v>29</v>
      </c>
      <c r="C63" s="6" t="s">
        <v>49</v>
      </c>
      <c r="D63" s="6" t="s">
        <v>18</v>
      </c>
      <c r="E63" s="6"/>
      <c r="F63">
        <f>SUMIF(Liga!$A$2:$A$501,PARTICIPANTES!A63,Liga!$J$2:$J$501)</f>
        <v>30</v>
      </c>
      <c r="G63">
        <f>SUMIF('Copa EUS ABS Equipos'!$A$2:$A$26,PARTICIPANTES!A63,'Copa EUS ABS Equipos'!$C$2:$C$26)</f>
        <v>0</v>
      </c>
      <c r="J63">
        <f>SUMIF(Trials!$C$3:$C$53,PARTICIPANTES!A63,Trials!$D$3:$D$53)+SUMIF(Trials!$E$3:$E$53,PARTICIPANTES!A63,Trials!$F$3:$F$53)+SUMIF(Trials!$G$3:$G$53,PARTICIPANTES!A63,Trials!$H$3:$H$53)+SUMIF(Trials!$I$3:$I$53,PARTICIPANTES!A63,Trials!$J$3:$J$53)+SUMIF(Trials!$K$3:$K$53,PARTICIPANTES!A63,Trials!$L$3:$L$53)+SUMIF(Trials!$M$3:$M$53,PARTICIPANTES!A63,Trials!$N$3:$N$53)</f>
        <v>0</v>
      </c>
      <c r="K63">
        <f>SUMIF('Pre-Estatal'!$C$3:$C$39,PARTICIPANTES!A63,'Pre-Estatal'!$D$3:$D$39)+SUMIF('Pre-Estatal'!$E$3:$E$39,PARTICIPANTES!A63,'Pre-Estatal'!$F$3:$F$39)+SUMIF('Pre-Estatal'!$G$3:$G$39,PARTICIPANTES!A63,'Pre-Estatal'!$H$3:$H$39)+SUMIF('Pre-Estatal'!$I$3:$I$39,PARTICIPANTES!A63,'Pre-Estatal'!$J$3:$J$39)+SUMIF('Pre-Estatal'!$K$3:$K$39,PARTICIPANTES!A63,'Pre-Estatal'!$L$3:$L$39)+SUMIF('Pre-Estatal'!$M$3:$M$39,PARTICIPANTES!A63,'Pre-Estatal'!$N$3:$N$39)+SUMIF('Pre-Estatal'!$O$3:$O$39,PARTICIPANTES!A63,'Pre-Estatal'!$P$3:$P$39)+SUMIF('Pre-Estatal'!$Q$3:$Q$39,PARTICIPANTES!A63,'Pre-Estatal'!$R$3:$R$39)+SUMIF('Pre-Estatal'!$S$3:$S$39,PARTICIPANTES!A63,'Pre-Estatal'!$T$3:$T$39)+SUMIF('Pre-Estatal'!$U$3:$U$39,PARTICIPANTES!A63,'Pre-Estatal'!$V$3:$V$39)+SUMIF('Pre-Estatal'!$W$3:$W$39,PARTICIPANTES!A63,'Pre-Estatal'!$X$3:$X$39)+SUMIF('Pre-Estatal'!$Y$3:$Y$39,PARTICIPANTES!A63,'Pre-Estatal'!$Z$3:$Z$39)</f>
        <v>0</v>
      </c>
      <c r="L63">
        <f ca="1">SUMIF(Estatal!$E$3:$E$39,PARTICIPANTES!A63,Estatal!$F$3:$F$39)+SUMIF(Estatal!$G$3:$G$39,PARTICIPANTES!A63,Estatal!$H$3:$H$39)+SUMIF(Estatal!$I$3:$I$39,PARTICIPANTES!A63,Estatal!$J$3:$J$39)+SUMIF(Estatal!$K$3:$K$39,PARTICIPANTES!A63,Estatal!$L$3:$L$39)+SUMIF(Estatal!$M$3:$M$39,PARTICIPANTES!A63,Estatal!$N$3:$N$39)+SUMIF(Estatal!$O$3:$O$39,PARTICIPANTES!A63,Estatal!$P$3:$P$39)+SUMIF(Estatal!$Q$3:$MQ$39,PARTICIPANTES!A63,Estatal!$R$3:$R$39)+SUMIF(Estatal!$S$3:$S$39,PARTICIPANTES!A63,Estatal!$T$3:$T$39)+SUMIF(Estatal!$U$3:$U$39,PARTICIPANTES!A63,Estatal!$V$3:$V$39)+SUMIF(Estatal!$W$3:$W$39,PARTICIPANTES!A63,Estatal!$X$3:$X$39)+SUMIF(Estatal!$Y$3:$Y$39,PARTICIPANTES!A63,Estatal!$Z$3:$Z$39)</f>
        <v>0</v>
      </c>
      <c r="O63" s="24">
        <f t="shared" ca="1" si="0"/>
        <v>30</v>
      </c>
    </row>
    <row r="64" spans="1:15">
      <c r="A64" t="s">
        <v>98</v>
      </c>
      <c r="B64" t="s">
        <v>99</v>
      </c>
      <c r="C64" s="6" t="s">
        <v>49</v>
      </c>
      <c r="D64" s="6" t="s">
        <v>18</v>
      </c>
      <c r="E64" s="6"/>
      <c r="F64">
        <f>SUMIF(Liga!$A$2:$A$501,PARTICIPANTES!A64,Liga!$J$2:$J$501)</f>
        <v>30</v>
      </c>
      <c r="G64">
        <f>SUMIF('Copa EUS ABS Equipos'!$A$2:$A$26,PARTICIPANTES!A64,'Copa EUS ABS Equipos'!$C$2:$C$26)</f>
        <v>0</v>
      </c>
      <c r="J64">
        <f>SUMIF(Trials!$C$3:$C$53,PARTICIPANTES!A64,Trials!$D$3:$D$53)+SUMIF(Trials!$E$3:$E$53,PARTICIPANTES!A64,Trials!$F$3:$F$53)+SUMIF(Trials!$G$3:$G$53,PARTICIPANTES!A64,Trials!$H$3:$H$53)+SUMIF(Trials!$I$3:$I$53,PARTICIPANTES!A64,Trials!$J$3:$J$53)+SUMIF(Trials!$K$3:$K$53,PARTICIPANTES!A64,Trials!$L$3:$L$53)+SUMIF(Trials!$M$3:$M$53,PARTICIPANTES!A64,Trials!$N$3:$N$53)</f>
        <v>0</v>
      </c>
      <c r="K64">
        <f>SUMIF('Pre-Estatal'!$C$3:$C$39,PARTICIPANTES!A64,'Pre-Estatal'!$D$3:$D$39)+SUMIF('Pre-Estatal'!$E$3:$E$39,PARTICIPANTES!A64,'Pre-Estatal'!$F$3:$F$39)+SUMIF('Pre-Estatal'!$G$3:$G$39,PARTICIPANTES!A64,'Pre-Estatal'!$H$3:$H$39)+SUMIF('Pre-Estatal'!$I$3:$I$39,PARTICIPANTES!A64,'Pre-Estatal'!$J$3:$J$39)+SUMIF('Pre-Estatal'!$K$3:$K$39,PARTICIPANTES!A64,'Pre-Estatal'!$L$3:$L$39)+SUMIF('Pre-Estatal'!$M$3:$M$39,PARTICIPANTES!A64,'Pre-Estatal'!$N$3:$N$39)+SUMIF('Pre-Estatal'!$O$3:$O$39,PARTICIPANTES!A64,'Pre-Estatal'!$P$3:$P$39)+SUMIF('Pre-Estatal'!$Q$3:$Q$39,PARTICIPANTES!A64,'Pre-Estatal'!$R$3:$R$39)+SUMIF('Pre-Estatal'!$S$3:$S$39,PARTICIPANTES!A64,'Pre-Estatal'!$T$3:$T$39)+SUMIF('Pre-Estatal'!$U$3:$U$39,PARTICIPANTES!A64,'Pre-Estatal'!$V$3:$V$39)+SUMIF('Pre-Estatal'!$W$3:$W$39,PARTICIPANTES!A64,'Pre-Estatal'!$X$3:$X$39)+SUMIF('Pre-Estatal'!$Y$3:$Y$39,PARTICIPANTES!A64,'Pre-Estatal'!$Z$3:$Z$39)</f>
        <v>0</v>
      </c>
      <c r="L64">
        <f ca="1">SUMIF(Estatal!$E$3:$E$39,PARTICIPANTES!A64,Estatal!$F$3:$F$39)+SUMIF(Estatal!$G$3:$G$39,PARTICIPANTES!A64,Estatal!$H$3:$H$39)+SUMIF(Estatal!$I$3:$I$39,PARTICIPANTES!A64,Estatal!$J$3:$J$39)+SUMIF(Estatal!$K$3:$K$39,PARTICIPANTES!A64,Estatal!$L$3:$L$39)+SUMIF(Estatal!$M$3:$M$39,PARTICIPANTES!A64,Estatal!$N$3:$N$39)+SUMIF(Estatal!$O$3:$O$39,PARTICIPANTES!A64,Estatal!$P$3:$P$39)+SUMIF(Estatal!$Q$3:$MQ$39,PARTICIPANTES!A64,Estatal!$R$3:$R$39)+SUMIF(Estatal!$S$3:$S$39,PARTICIPANTES!A64,Estatal!$T$3:$T$39)+SUMIF(Estatal!$U$3:$U$39,PARTICIPANTES!A64,Estatal!$V$3:$V$39)+SUMIF(Estatal!$W$3:$W$39,PARTICIPANTES!A64,Estatal!$X$3:$X$39)+SUMIF(Estatal!$Y$3:$Y$39,PARTICIPANTES!A64,Estatal!$Z$3:$Z$39)</f>
        <v>0</v>
      </c>
      <c r="O64" s="24">
        <f t="shared" ca="1" si="0"/>
        <v>30</v>
      </c>
    </row>
    <row r="65" spans="1:15">
      <c r="A65" t="s">
        <v>100</v>
      </c>
      <c r="B65" t="s">
        <v>29</v>
      </c>
      <c r="C65" s="6" t="s">
        <v>49</v>
      </c>
      <c r="D65" s="6" t="s">
        <v>18</v>
      </c>
      <c r="E65" s="6"/>
      <c r="F65">
        <f>SUMIF(Liga!$A$2:$A$501,PARTICIPANTES!A65,Liga!$J$2:$J$501)</f>
        <v>50</v>
      </c>
      <c r="G65">
        <f>SUMIF('Copa EUS ABS Equipos'!$A$2:$A$26,PARTICIPANTES!A65,'Copa EUS ABS Equipos'!$C$2:$C$26)</f>
        <v>0</v>
      </c>
      <c r="J65">
        <f>SUMIF(Trials!$C$3:$C$53,PARTICIPANTES!A65,Trials!$D$3:$D$53)+SUMIF(Trials!$E$3:$E$53,PARTICIPANTES!A65,Trials!$F$3:$F$53)+SUMIF(Trials!$G$3:$G$53,PARTICIPANTES!A65,Trials!$H$3:$H$53)+SUMIF(Trials!$I$3:$I$53,PARTICIPANTES!A65,Trials!$J$3:$J$53)+SUMIF(Trials!$K$3:$K$53,PARTICIPANTES!A65,Trials!$L$3:$L$53)+SUMIF(Trials!$M$3:$M$53,PARTICIPANTES!A65,Trials!$N$3:$N$53)</f>
        <v>0</v>
      </c>
      <c r="K65">
        <f>SUMIF('Pre-Estatal'!$C$3:$C$39,PARTICIPANTES!A65,'Pre-Estatal'!$D$3:$D$39)+SUMIF('Pre-Estatal'!$E$3:$E$39,PARTICIPANTES!A65,'Pre-Estatal'!$F$3:$F$39)+SUMIF('Pre-Estatal'!$G$3:$G$39,PARTICIPANTES!A65,'Pre-Estatal'!$H$3:$H$39)+SUMIF('Pre-Estatal'!$I$3:$I$39,PARTICIPANTES!A65,'Pre-Estatal'!$J$3:$J$39)+SUMIF('Pre-Estatal'!$K$3:$K$39,PARTICIPANTES!A65,'Pre-Estatal'!$L$3:$L$39)+SUMIF('Pre-Estatal'!$M$3:$M$39,PARTICIPANTES!A65,'Pre-Estatal'!$N$3:$N$39)+SUMIF('Pre-Estatal'!$O$3:$O$39,PARTICIPANTES!A65,'Pre-Estatal'!$P$3:$P$39)+SUMIF('Pre-Estatal'!$Q$3:$Q$39,PARTICIPANTES!A65,'Pre-Estatal'!$R$3:$R$39)+SUMIF('Pre-Estatal'!$S$3:$S$39,PARTICIPANTES!A65,'Pre-Estatal'!$T$3:$T$39)+SUMIF('Pre-Estatal'!$U$3:$U$39,PARTICIPANTES!A65,'Pre-Estatal'!$V$3:$V$39)+SUMIF('Pre-Estatal'!$W$3:$W$39,PARTICIPANTES!A65,'Pre-Estatal'!$X$3:$X$39)+SUMIF('Pre-Estatal'!$Y$3:$Y$39,PARTICIPANTES!A65,'Pre-Estatal'!$Z$3:$Z$39)</f>
        <v>0</v>
      </c>
      <c r="L65">
        <f ca="1">SUMIF(Estatal!$E$3:$E$39,PARTICIPANTES!A65,Estatal!$F$3:$F$39)+SUMIF(Estatal!$G$3:$G$39,PARTICIPANTES!A65,Estatal!$H$3:$H$39)+SUMIF(Estatal!$I$3:$I$39,PARTICIPANTES!A65,Estatal!$J$3:$J$39)+SUMIF(Estatal!$K$3:$K$39,PARTICIPANTES!A65,Estatal!$L$3:$L$39)+SUMIF(Estatal!$M$3:$M$39,PARTICIPANTES!A65,Estatal!$N$3:$N$39)+SUMIF(Estatal!$O$3:$O$39,PARTICIPANTES!A65,Estatal!$P$3:$P$39)+SUMIF(Estatal!$Q$3:$MQ$39,PARTICIPANTES!A65,Estatal!$R$3:$R$39)+SUMIF(Estatal!$S$3:$S$39,PARTICIPANTES!A65,Estatal!$T$3:$T$39)+SUMIF(Estatal!$U$3:$U$39,PARTICIPANTES!A65,Estatal!$V$3:$V$39)+SUMIF(Estatal!$W$3:$W$39,PARTICIPANTES!A65,Estatal!$X$3:$X$39)+SUMIF(Estatal!$Y$3:$Y$39,PARTICIPANTES!A65,Estatal!$Z$3:$Z$39)</f>
        <v>0</v>
      </c>
      <c r="O65" s="24">
        <f t="shared" ca="1" si="0"/>
        <v>50</v>
      </c>
    </row>
    <row r="66" spans="1:15">
      <c r="A66" t="s">
        <v>101</v>
      </c>
      <c r="B66" t="s">
        <v>99</v>
      </c>
      <c r="C66" s="6" t="s">
        <v>49</v>
      </c>
      <c r="D66" s="6" t="s">
        <v>18</v>
      </c>
      <c r="E66" s="6"/>
      <c r="F66">
        <f>SUMIF(Liga!$A$2:$A$501,PARTICIPANTES!A66,Liga!$J$2:$J$501)</f>
        <v>10</v>
      </c>
      <c r="G66">
        <f>SUMIF('Copa EUS ABS Equipos'!$A$2:$A$26,PARTICIPANTES!A66,'Copa EUS ABS Equipos'!$C$2:$C$26)</f>
        <v>0</v>
      </c>
      <c r="J66">
        <f>SUMIF(Trials!$C$3:$C$53,PARTICIPANTES!A66,Trials!$D$3:$D$53)+SUMIF(Trials!$E$3:$E$53,PARTICIPANTES!A66,Trials!$F$3:$F$53)+SUMIF(Trials!$G$3:$G$53,PARTICIPANTES!A66,Trials!$H$3:$H$53)+SUMIF(Trials!$I$3:$I$53,PARTICIPANTES!A66,Trials!$J$3:$J$53)+SUMIF(Trials!$K$3:$K$53,PARTICIPANTES!A66,Trials!$L$3:$L$53)+SUMIF(Trials!$M$3:$M$53,PARTICIPANTES!A66,Trials!$N$3:$N$53)</f>
        <v>0</v>
      </c>
      <c r="K66">
        <f>SUMIF('Pre-Estatal'!$C$3:$C$39,PARTICIPANTES!A66,'Pre-Estatal'!$D$3:$D$39)+SUMIF('Pre-Estatal'!$E$3:$E$39,PARTICIPANTES!A66,'Pre-Estatal'!$F$3:$F$39)+SUMIF('Pre-Estatal'!$G$3:$G$39,PARTICIPANTES!A66,'Pre-Estatal'!$H$3:$H$39)+SUMIF('Pre-Estatal'!$I$3:$I$39,PARTICIPANTES!A66,'Pre-Estatal'!$J$3:$J$39)+SUMIF('Pre-Estatal'!$K$3:$K$39,PARTICIPANTES!A66,'Pre-Estatal'!$L$3:$L$39)+SUMIF('Pre-Estatal'!$M$3:$M$39,PARTICIPANTES!A66,'Pre-Estatal'!$N$3:$N$39)+SUMIF('Pre-Estatal'!$O$3:$O$39,PARTICIPANTES!A66,'Pre-Estatal'!$P$3:$P$39)+SUMIF('Pre-Estatal'!$Q$3:$Q$39,PARTICIPANTES!A66,'Pre-Estatal'!$R$3:$R$39)+SUMIF('Pre-Estatal'!$S$3:$S$39,PARTICIPANTES!A66,'Pre-Estatal'!$T$3:$T$39)+SUMIF('Pre-Estatal'!$U$3:$U$39,PARTICIPANTES!A66,'Pre-Estatal'!$V$3:$V$39)+SUMIF('Pre-Estatal'!$W$3:$W$39,PARTICIPANTES!A66,'Pre-Estatal'!$X$3:$X$39)+SUMIF('Pre-Estatal'!$Y$3:$Y$39,PARTICIPANTES!A66,'Pre-Estatal'!$Z$3:$Z$39)</f>
        <v>0</v>
      </c>
      <c r="L66">
        <f ca="1">SUMIF(Estatal!$E$3:$E$39,PARTICIPANTES!A66,Estatal!$F$3:$F$39)+SUMIF(Estatal!$G$3:$G$39,PARTICIPANTES!A66,Estatal!$H$3:$H$39)+SUMIF(Estatal!$I$3:$I$39,PARTICIPANTES!A66,Estatal!$J$3:$J$39)+SUMIF(Estatal!$K$3:$K$39,PARTICIPANTES!A66,Estatal!$L$3:$L$39)+SUMIF(Estatal!$M$3:$M$39,PARTICIPANTES!A66,Estatal!$N$3:$N$39)+SUMIF(Estatal!$O$3:$O$39,PARTICIPANTES!A66,Estatal!$P$3:$P$39)+SUMIF(Estatal!$Q$3:$MQ$39,PARTICIPANTES!A66,Estatal!$R$3:$R$39)+SUMIF(Estatal!$S$3:$S$39,PARTICIPANTES!A66,Estatal!$T$3:$T$39)+SUMIF(Estatal!$U$3:$U$39,PARTICIPANTES!A66,Estatal!$V$3:$V$39)+SUMIF(Estatal!$W$3:$W$39,PARTICIPANTES!A66,Estatal!$X$3:$X$39)+SUMIF(Estatal!$Y$3:$Y$39,PARTICIPANTES!A66,Estatal!$Z$3:$Z$39)</f>
        <v>0</v>
      </c>
      <c r="O66" s="24">
        <f t="shared" ca="1" si="0"/>
        <v>10</v>
      </c>
    </row>
    <row r="67" spans="1:15">
      <c r="A67" t="s">
        <v>102</v>
      </c>
      <c r="B67" t="s">
        <v>29</v>
      </c>
      <c r="C67" s="6" t="s">
        <v>49</v>
      </c>
      <c r="D67" s="6" t="s">
        <v>18</v>
      </c>
      <c r="E67" s="6"/>
      <c r="F67">
        <f>SUMIF(Liga!$A$2:$A$501,PARTICIPANTES!A67,Liga!$J$2:$J$501)</f>
        <v>10</v>
      </c>
      <c r="G67">
        <f>SUMIF('Copa EUS ABS Equipos'!$A$2:$A$26,PARTICIPANTES!A67,'Copa EUS ABS Equipos'!$C$2:$C$26)</f>
        <v>0</v>
      </c>
      <c r="J67">
        <f>SUMIF(Trials!$C$3:$C$53,PARTICIPANTES!A67,Trials!$D$3:$D$53)+SUMIF(Trials!$E$3:$E$53,PARTICIPANTES!A67,Trials!$F$3:$F$53)+SUMIF(Trials!$G$3:$G$53,PARTICIPANTES!A67,Trials!$H$3:$H$53)+SUMIF(Trials!$I$3:$I$53,PARTICIPANTES!A67,Trials!$J$3:$J$53)+SUMIF(Trials!$K$3:$K$53,PARTICIPANTES!A67,Trials!$L$3:$L$53)+SUMIF(Trials!$M$3:$M$53,PARTICIPANTES!A67,Trials!$N$3:$N$53)</f>
        <v>0</v>
      </c>
      <c r="K67">
        <f>SUMIF('Pre-Estatal'!$C$3:$C$39,PARTICIPANTES!A67,'Pre-Estatal'!$D$3:$D$39)+SUMIF('Pre-Estatal'!$E$3:$E$39,PARTICIPANTES!A67,'Pre-Estatal'!$F$3:$F$39)+SUMIF('Pre-Estatal'!$G$3:$G$39,PARTICIPANTES!A67,'Pre-Estatal'!$H$3:$H$39)+SUMIF('Pre-Estatal'!$I$3:$I$39,PARTICIPANTES!A67,'Pre-Estatal'!$J$3:$J$39)+SUMIF('Pre-Estatal'!$K$3:$K$39,PARTICIPANTES!A67,'Pre-Estatal'!$L$3:$L$39)+SUMIF('Pre-Estatal'!$M$3:$M$39,PARTICIPANTES!A67,'Pre-Estatal'!$N$3:$N$39)+SUMIF('Pre-Estatal'!$O$3:$O$39,PARTICIPANTES!A67,'Pre-Estatal'!$P$3:$P$39)+SUMIF('Pre-Estatal'!$Q$3:$Q$39,PARTICIPANTES!A67,'Pre-Estatal'!$R$3:$R$39)+SUMIF('Pre-Estatal'!$S$3:$S$39,PARTICIPANTES!A67,'Pre-Estatal'!$T$3:$T$39)+SUMIF('Pre-Estatal'!$U$3:$U$39,PARTICIPANTES!A67,'Pre-Estatal'!$V$3:$V$39)+SUMIF('Pre-Estatal'!$W$3:$W$39,PARTICIPANTES!A67,'Pre-Estatal'!$X$3:$X$39)+SUMIF('Pre-Estatal'!$Y$3:$Y$39,PARTICIPANTES!A67,'Pre-Estatal'!$Z$3:$Z$39)</f>
        <v>0</v>
      </c>
      <c r="L67">
        <f ca="1">SUMIF(Estatal!$E$3:$E$39,PARTICIPANTES!A67,Estatal!$F$3:$F$39)+SUMIF(Estatal!$G$3:$G$39,PARTICIPANTES!A67,Estatal!$H$3:$H$39)+SUMIF(Estatal!$I$3:$I$39,PARTICIPANTES!A67,Estatal!$J$3:$J$39)+SUMIF(Estatal!$K$3:$K$39,PARTICIPANTES!A67,Estatal!$L$3:$L$39)+SUMIF(Estatal!$M$3:$M$39,PARTICIPANTES!A67,Estatal!$N$3:$N$39)+SUMIF(Estatal!$O$3:$O$39,PARTICIPANTES!A67,Estatal!$P$3:$P$39)+SUMIF(Estatal!$Q$3:$MQ$39,PARTICIPANTES!A67,Estatal!$R$3:$R$39)+SUMIF(Estatal!$S$3:$S$39,PARTICIPANTES!A67,Estatal!$T$3:$T$39)+SUMIF(Estatal!$U$3:$U$39,PARTICIPANTES!A67,Estatal!$V$3:$V$39)+SUMIF(Estatal!$W$3:$W$39,PARTICIPANTES!A67,Estatal!$X$3:$X$39)+SUMIF(Estatal!$Y$3:$Y$39,PARTICIPANTES!A67,Estatal!$Z$3:$Z$39)</f>
        <v>0</v>
      </c>
      <c r="O67" s="24">
        <f t="shared" ref="O67:O95" ca="1" si="1">SUM(F67:N67)</f>
        <v>10</v>
      </c>
    </row>
    <row r="68" spans="1:15">
      <c r="A68" s="69" t="s">
        <v>103</v>
      </c>
      <c r="B68" t="s">
        <v>104</v>
      </c>
      <c r="C68" s="6" t="s">
        <v>40</v>
      </c>
      <c r="D68" s="6" t="s">
        <v>18</v>
      </c>
      <c r="E68" s="6">
        <v>2010</v>
      </c>
      <c r="F68">
        <f>SUMIF(Liga!$A$2:$A$501,PARTICIPANTES!A68,Liga!$J$2:$J$501)</f>
        <v>300</v>
      </c>
      <c r="G68">
        <f>SUMIF('Copa EUS ABS Equipos'!$A$2:$A$26,PARTICIPANTES!A68,'Copa EUS ABS Equipos'!$C$2:$C$26)</f>
        <v>0</v>
      </c>
      <c r="J68">
        <f>SUMIF(Trials!$C$3:$C$53,PARTICIPANTES!A68,Trials!$D$3:$D$53)+SUMIF(Trials!$E$3:$E$53,PARTICIPANTES!A68,Trials!$F$3:$F$53)+SUMIF(Trials!$G$3:$G$53,PARTICIPANTES!A68,Trials!$H$3:$H$53)+SUMIF(Trials!$I$3:$I$53,PARTICIPANTES!A68,Trials!$J$3:$J$53)+SUMIF(Trials!$K$3:$K$53,PARTICIPANTES!A68,Trials!$L$3:$L$53)+SUMIF(Trials!$M$3:$M$53,PARTICIPANTES!A68,Trials!$N$3:$N$53)</f>
        <v>160</v>
      </c>
      <c r="K68">
        <f>SUMIF('Pre-Estatal'!$C$3:$C$39,PARTICIPANTES!A68,'Pre-Estatal'!$D$3:$D$39)+SUMIF('Pre-Estatal'!$E$3:$E$39,PARTICIPANTES!A68,'Pre-Estatal'!$F$3:$F$39)+SUMIF('Pre-Estatal'!$G$3:$G$39,PARTICIPANTES!A68,'Pre-Estatal'!$H$3:$H$39)+SUMIF('Pre-Estatal'!$I$3:$I$39,PARTICIPANTES!A68,'Pre-Estatal'!$J$3:$J$39)+SUMIF('Pre-Estatal'!$K$3:$K$39,PARTICIPANTES!A68,'Pre-Estatal'!$L$3:$L$39)+SUMIF('Pre-Estatal'!$M$3:$M$39,PARTICIPANTES!A68,'Pre-Estatal'!$N$3:$N$39)+SUMIF('Pre-Estatal'!$O$3:$O$39,PARTICIPANTES!A68,'Pre-Estatal'!$P$3:$P$39)+SUMIF('Pre-Estatal'!$Q$3:$Q$39,PARTICIPANTES!A68,'Pre-Estatal'!$R$3:$R$39)+SUMIF('Pre-Estatal'!$S$3:$S$39,PARTICIPANTES!A68,'Pre-Estatal'!$T$3:$T$39)+SUMIF('Pre-Estatal'!$U$3:$U$39,PARTICIPANTES!A68,'Pre-Estatal'!$V$3:$V$39)+SUMIF('Pre-Estatal'!$W$3:$W$39,PARTICIPANTES!A68,'Pre-Estatal'!$X$3:$X$39)+SUMIF('Pre-Estatal'!$Y$3:$Y$39,PARTICIPANTES!A68,'Pre-Estatal'!$Z$3:$Z$39)</f>
        <v>560</v>
      </c>
      <c r="L68">
        <f ca="1">SUMIF(Estatal!$E$3:$E$39,PARTICIPANTES!A68,Estatal!$F$3:$F$39)+SUMIF(Estatal!$G$3:$G$39,PARTICIPANTES!A68,Estatal!$H$3:$H$39)+SUMIF(Estatal!$I$3:$I$39,PARTICIPANTES!A68,Estatal!$J$3:$J$39)+SUMIF(Estatal!$K$3:$K$39,PARTICIPANTES!A68,Estatal!$L$3:$L$39)+SUMIF(Estatal!$M$3:$M$39,PARTICIPANTES!A68,Estatal!$N$3:$N$39)+SUMIF(Estatal!$O$3:$O$39,PARTICIPANTES!A68,Estatal!$P$3:$P$39)+SUMIF(Estatal!$Q$3:$MQ$39,PARTICIPANTES!A68,Estatal!$R$3:$R$39)+SUMIF(Estatal!$S$3:$S$39,PARTICIPANTES!A68,Estatal!$T$3:$T$39)+SUMIF(Estatal!$U$3:$U$39,PARTICIPANTES!A68,Estatal!$V$3:$V$39)+SUMIF(Estatal!$W$3:$W$39,PARTICIPANTES!A68,Estatal!$X$3:$X$39)+SUMIF(Estatal!$Y$3:$Y$39,PARTICIPANTES!A68,Estatal!$Z$3:$Z$39)</f>
        <v>0</v>
      </c>
      <c r="O68" s="24">
        <f t="shared" ca="1" si="1"/>
        <v>1020</v>
      </c>
    </row>
    <row r="69" spans="1:15">
      <c r="A69" s="69" t="s">
        <v>105</v>
      </c>
      <c r="B69" t="s">
        <v>37</v>
      </c>
      <c r="C69" s="6" t="s">
        <v>40</v>
      </c>
      <c r="D69" s="6" t="s">
        <v>18</v>
      </c>
      <c r="E69" s="6">
        <v>2009</v>
      </c>
      <c r="F69">
        <f>SUMIF(Liga!$A$2:$A$501,PARTICIPANTES!A69,Liga!$J$2:$J$501)</f>
        <v>220</v>
      </c>
      <c r="G69">
        <f>SUMIF('Copa EUS ABS Equipos'!$A$2:$A$26,PARTICIPANTES!A69,'Copa EUS ABS Equipos'!$C$2:$C$26)</f>
        <v>0</v>
      </c>
      <c r="J69">
        <f>SUMIF(Trials!$C$3:$C$53,PARTICIPANTES!A69,Trials!$D$3:$D$53)+SUMIF(Trials!$E$3:$E$53,PARTICIPANTES!A69,Trials!$F$3:$F$53)+SUMIF(Trials!$G$3:$G$53,PARTICIPANTES!A69,Trials!$H$3:$H$53)+SUMIF(Trials!$I$3:$I$53,PARTICIPANTES!A69,Trials!$J$3:$J$53)+SUMIF(Trials!$K$3:$K$53,PARTICIPANTES!A69,Trials!$L$3:$L$53)+SUMIF(Trials!$M$3:$M$53,PARTICIPANTES!A69,Trials!$N$3:$N$53)</f>
        <v>120</v>
      </c>
      <c r="K69">
        <f>SUMIF('Pre-Estatal'!$C$3:$C$39,PARTICIPANTES!A69,'Pre-Estatal'!$D$3:$D$39)+SUMIF('Pre-Estatal'!$E$3:$E$39,PARTICIPANTES!A69,'Pre-Estatal'!$F$3:$F$39)+SUMIF('Pre-Estatal'!$G$3:$G$39,PARTICIPANTES!A69,'Pre-Estatal'!$H$3:$H$39)+SUMIF('Pre-Estatal'!$I$3:$I$39,PARTICIPANTES!A69,'Pre-Estatal'!$J$3:$J$39)+SUMIF('Pre-Estatal'!$K$3:$K$39,PARTICIPANTES!A69,'Pre-Estatal'!$L$3:$L$39)+SUMIF('Pre-Estatal'!$M$3:$M$39,PARTICIPANTES!A69,'Pre-Estatal'!$N$3:$N$39)+SUMIF('Pre-Estatal'!$O$3:$O$39,PARTICIPANTES!A69,'Pre-Estatal'!$P$3:$P$39)+SUMIF('Pre-Estatal'!$Q$3:$Q$39,PARTICIPANTES!A69,'Pre-Estatal'!$R$3:$R$39)+SUMIF('Pre-Estatal'!$S$3:$S$39,PARTICIPANTES!A69,'Pre-Estatal'!$T$3:$T$39)+SUMIF('Pre-Estatal'!$U$3:$U$39,PARTICIPANTES!A69,'Pre-Estatal'!$V$3:$V$39)+SUMIF('Pre-Estatal'!$W$3:$W$39,PARTICIPANTES!A69,'Pre-Estatal'!$X$3:$X$39)+SUMIF('Pre-Estatal'!$Y$3:$Y$39,PARTICIPANTES!A69,'Pre-Estatal'!$Z$3:$Z$39)</f>
        <v>480</v>
      </c>
      <c r="L69">
        <f ca="1">SUMIF(Estatal!$E$3:$E$39,PARTICIPANTES!A69,Estatal!$F$3:$F$39)+SUMIF(Estatal!$G$3:$G$39,PARTICIPANTES!A69,Estatal!$H$3:$H$39)+SUMIF(Estatal!$I$3:$I$39,PARTICIPANTES!A69,Estatal!$J$3:$J$39)+SUMIF(Estatal!$K$3:$K$39,PARTICIPANTES!A69,Estatal!$L$3:$L$39)+SUMIF(Estatal!$M$3:$M$39,PARTICIPANTES!A69,Estatal!$N$3:$N$39)+SUMIF(Estatal!$O$3:$O$39,PARTICIPANTES!A69,Estatal!$P$3:$P$39)+SUMIF(Estatal!$Q$3:$MQ$39,PARTICIPANTES!A69,Estatal!$R$3:$R$39)+SUMIF(Estatal!$S$3:$S$39,PARTICIPANTES!A69,Estatal!$T$3:$T$39)+SUMIF(Estatal!$U$3:$U$39,PARTICIPANTES!A69,Estatal!$V$3:$V$39)+SUMIF(Estatal!$W$3:$W$39,PARTICIPANTES!A69,Estatal!$X$3:$X$39)+SUMIF(Estatal!$Y$3:$Y$39,PARTICIPANTES!A69,Estatal!$Z$3:$Z$39)</f>
        <v>0</v>
      </c>
      <c r="O69" s="24">
        <f t="shared" ca="1" si="1"/>
        <v>820</v>
      </c>
    </row>
    <row r="70" spans="1:15">
      <c r="A70" s="69" t="s">
        <v>106</v>
      </c>
      <c r="B70" t="s">
        <v>104</v>
      </c>
      <c r="C70" s="6" t="s">
        <v>49</v>
      </c>
      <c r="D70" s="6" t="s">
        <v>18</v>
      </c>
      <c r="E70" s="6">
        <v>2012</v>
      </c>
      <c r="F70">
        <f>SUMIF(Liga!$A$2:$A$501,PARTICIPANTES!A70,Liga!$J$2:$J$501)</f>
        <v>110</v>
      </c>
      <c r="G70">
        <f>SUMIF('Copa EUS ABS Equipos'!$A$2:$A$26,PARTICIPANTES!A70,'Copa EUS ABS Equipos'!$C$2:$C$26)</f>
        <v>0</v>
      </c>
      <c r="J70">
        <f>SUMIF(Trials!$C$3:$C$53,PARTICIPANTES!A70,Trials!$D$3:$D$53)+SUMIF(Trials!$E$3:$E$53,PARTICIPANTES!A70,Trials!$F$3:$F$53)+SUMIF(Trials!$G$3:$G$53,PARTICIPANTES!A70,Trials!$H$3:$H$53)+SUMIF(Trials!$I$3:$I$53,PARTICIPANTES!A70,Trials!$J$3:$J$53)+SUMIF(Trials!$K$3:$K$53,PARTICIPANTES!A70,Trials!$L$3:$L$53)+SUMIF(Trials!$M$3:$M$53,PARTICIPANTES!A70,Trials!$N$3:$N$53)</f>
        <v>100</v>
      </c>
      <c r="K70">
        <f>SUMIF('Pre-Estatal'!$C$3:$C$39,PARTICIPANTES!A70,'Pre-Estatal'!$D$3:$D$39)+SUMIF('Pre-Estatal'!$E$3:$E$39,PARTICIPANTES!A70,'Pre-Estatal'!$F$3:$F$39)+SUMIF('Pre-Estatal'!$G$3:$G$39,PARTICIPANTES!A70,'Pre-Estatal'!$H$3:$H$39)+SUMIF('Pre-Estatal'!$I$3:$I$39,PARTICIPANTES!A70,'Pre-Estatal'!$J$3:$J$39)+SUMIF('Pre-Estatal'!$K$3:$K$39,PARTICIPANTES!A70,'Pre-Estatal'!$L$3:$L$39)+SUMIF('Pre-Estatal'!$M$3:$M$39,PARTICIPANTES!A70,'Pre-Estatal'!$N$3:$N$39)+SUMIF('Pre-Estatal'!$O$3:$O$39,PARTICIPANTES!A70,'Pre-Estatal'!$P$3:$P$39)+SUMIF('Pre-Estatal'!$Q$3:$Q$39,PARTICIPANTES!A70,'Pre-Estatal'!$R$3:$R$39)+SUMIF('Pre-Estatal'!$S$3:$S$39,PARTICIPANTES!A70,'Pre-Estatal'!$T$3:$T$39)+SUMIF('Pre-Estatal'!$U$3:$U$39,PARTICIPANTES!A70,'Pre-Estatal'!$V$3:$V$39)+SUMIF('Pre-Estatal'!$W$3:$W$39,PARTICIPANTES!A70,'Pre-Estatal'!$X$3:$X$39)+SUMIF('Pre-Estatal'!$Y$3:$Y$39,PARTICIPANTES!A70,'Pre-Estatal'!$Z$3:$Z$39)</f>
        <v>390</v>
      </c>
      <c r="L70">
        <f ca="1">SUMIF(Estatal!$E$3:$E$39,PARTICIPANTES!A70,Estatal!$F$3:$F$39)+SUMIF(Estatal!$G$3:$G$39,PARTICIPANTES!A70,Estatal!$H$3:$H$39)+SUMIF(Estatal!$I$3:$I$39,PARTICIPANTES!A70,Estatal!$J$3:$J$39)+SUMIF(Estatal!$K$3:$K$39,PARTICIPANTES!A70,Estatal!$L$3:$L$39)+SUMIF(Estatal!$M$3:$M$39,PARTICIPANTES!A70,Estatal!$N$3:$N$39)+SUMIF(Estatal!$O$3:$O$39,PARTICIPANTES!A70,Estatal!$P$3:$P$39)+SUMIF(Estatal!$Q$3:$MQ$39,PARTICIPANTES!A70,Estatal!$R$3:$R$39)+SUMIF(Estatal!$S$3:$S$39,PARTICIPANTES!A70,Estatal!$T$3:$T$39)+SUMIF(Estatal!$U$3:$U$39,PARTICIPANTES!A70,Estatal!$V$3:$V$39)+SUMIF(Estatal!$W$3:$W$39,PARTICIPANTES!A70,Estatal!$X$3:$X$39)+SUMIF(Estatal!$Y$3:$Y$39,PARTICIPANTES!A70,Estatal!$Z$3:$Z$39)</f>
        <v>0</v>
      </c>
      <c r="O70" s="24">
        <f t="shared" ca="1" si="1"/>
        <v>600</v>
      </c>
    </row>
    <row r="71" spans="1:15">
      <c r="A71" t="s">
        <v>107</v>
      </c>
      <c r="B71" t="s">
        <v>16</v>
      </c>
      <c r="C71" s="6" t="s">
        <v>40</v>
      </c>
      <c r="D71" s="6" t="s">
        <v>18</v>
      </c>
      <c r="E71" s="6">
        <v>2010</v>
      </c>
      <c r="F71">
        <f>SUMIF(Liga!$A$2:$A$501,PARTICIPANTES!A71,Liga!$J$2:$J$501)</f>
        <v>165</v>
      </c>
      <c r="G71">
        <f>SUMIF('Copa EUS ABS Equipos'!$A$2:$A$26,PARTICIPANTES!A71,'Copa EUS ABS Equipos'!$C$2:$C$26)</f>
        <v>0</v>
      </c>
      <c r="J71">
        <f>SUMIF(Trials!$C$3:$C$53,PARTICIPANTES!A71,Trials!$D$3:$D$53)+SUMIF(Trials!$E$3:$E$53,PARTICIPANTES!A71,Trials!$F$3:$F$53)+SUMIF(Trials!$G$3:$G$53,PARTICIPANTES!A71,Trials!$H$3:$H$53)+SUMIF(Trials!$I$3:$I$53,PARTICIPANTES!A71,Trials!$J$3:$J$53)+SUMIF(Trials!$K$3:$K$53,PARTICIPANTES!A71,Trials!$L$3:$L$53)+SUMIF(Trials!$M$3:$M$53,PARTICIPANTES!A71,Trials!$N$3:$N$53)</f>
        <v>80</v>
      </c>
      <c r="K71">
        <f>SUMIF('Pre-Estatal'!$C$3:$C$39,PARTICIPANTES!A71,'Pre-Estatal'!$D$3:$D$39)+SUMIF('Pre-Estatal'!$E$3:$E$39,PARTICIPANTES!A71,'Pre-Estatal'!$F$3:$F$39)+SUMIF('Pre-Estatal'!$G$3:$G$39,PARTICIPANTES!A71,'Pre-Estatal'!$H$3:$H$39)+SUMIF('Pre-Estatal'!$I$3:$I$39,PARTICIPANTES!A71,'Pre-Estatal'!$J$3:$J$39)+SUMIF('Pre-Estatal'!$K$3:$K$39,PARTICIPANTES!A71,'Pre-Estatal'!$L$3:$L$39)+SUMIF('Pre-Estatal'!$M$3:$M$39,PARTICIPANTES!A71,'Pre-Estatal'!$N$3:$N$39)+SUMIF('Pre-Estatal'!$O$3:$O$39,PARTICIPANTES!A71,'Pre-Estatal'!$P$3:$P$39)+SUMIF('Pre-Estatal'!$Q$3:$Q$39,PARTICIPANTES!A71,'Pre-Estatal'!$R$3:$R$39)+SUMIF('Pre-Estatal'!$S$3:$S$39,PARTICIPANTES!A71,'Pre-Estatal'!$T$3:$T$39)+SUMIF('Pre-Estatal'!$U$3:$U$39,PARTICIPANTES!A71,'Pre-Estatal'!$V$3:$V$39)+SUMIF('Pre-Estatal'!$W$3:$W$39,PARTICIPANTES!A71,'Pre-Estatal'!$X$3:$X$39)+SUMIF('Pre-Estatal'!$Y$3:$Y$39,PARTICIPANTES!A71,'Pre-Estatal'!$Z$3:$Z$39)</f>
        <v>0</v>
      </c>
      <c r="L71">
        <f ca="1">SUMIF(Estatal!$E$3:$E$39,PARTICIPANTES!A71,Estatal!$F$3:$F$39)+SUMIF(Estatal!$G$3:$G$39,PARTICIPANTES!A71,Estatal!$H$3:$H$39)+SUMIF(Estatal!$I$3:$I$39,PARTICIPANTES!A71,Estatal!$J$3:$J$39)+SUMIF(Estatal!$K$3:$K$39,PARTICIPANTES!A71,Estatal!$L$3:$L$39)+SUMIF(Estatal!$M$3:$M$39,PARTICIPANTES!A71,Estatal!$N$3:$N$39)+SUMIF(Estatal!$O$3:$O$39,PARTICIPANTES!A71,Estatal!$P$3:$P$39)+SUMIF(Estatal!$Q$3:$MQ$39,PARTICIPANTES!A71,Estatal!$R$3:$R$39)+SUMIF(Estatal!$S$3:$S$39,PARTICIPANTES!A71,Estatal!$T$3:$T$39)+SUMIF(Estatal!$U$3:$U$39,PARTICIPANTES!A71,Estatal!$V$3:$V$39)+SUMIF(Estatal!$W$3:$W$39,PARTICIPANTES!A71,Estatal!$X$3:$X$39)+SUMIF(Estatal!$Y$3:$Y$39,PARTICIPANTES!A71,Estatal!$Z$3:$Z$39)</f>
        <v>0</v>
      </c>
      <c r="O71" s="24">
        <f t="shared" ca="1" si="1"/>
        <v>245</v>
      </c>
    </row>
    <row r="72" spans="1:15">
      <c r="A72" s="69" t="s">
        <v>108</v>
      </c>
      <c r="B72" t="s">
        <v>104</v>
      </c>
      <c r="C72" s="6" t="s">
        <v>40</v>
      </c>
      <c r="D72" s="6" t="s">
        <v>18</v>
      </c>
      <c r="E72" s="6">
        <v>2010</v>
      </c>
      <c r="F72">
        <f>SUMIF(Liga!$A$2:$A$501,PARTICIPANTES!A72,Liga!$J$2:$J$501)</f>
        <v>55</v>
      </c>
      <c r="G72">
        <f>SUMIF('Copa EUS ABS Equipos'!$A$2:$A$26,PARTICIPANTES!A72,'Copa EUS ABS Equipos'!$C$2:$C$26)</f>
        <v>0</v>
      </c>
      <c r="J72">
        <f>SUMIF(Trials!$C$3:$C$53,PARTICIPANTES!A72,Trials!$D$3:$D$53)+SUMIF(Trials!$E$3:$E$53,PARTICIPANTES!A72,Trials!$F$3:$F$53)+SUMIF(Trials!$G$3:$G$53,PARTICIPANTES!A72,Trials!$H$3:$H$53)+SUMIF(Trials!$I$3:$I$53,PARTICIPANTES!A72,Trials!$J$3:$J$53)+SUMIF(Trials!$K$3:$K$53,PARTICIPANTES!A72,Trials!$L$3:$L$53)+SUMIF(Trials!$M$3:$M$53,PARTICIPANTES!A72,Trials!$N$3:$N$53)</f>
        <v>20</v>
      </c>
      <c r="K72">
        <f>SUMIF('Pre-Estatal'!$C$3:$C$39,PARTICIPANTES!A72,'Pre-Estatal'!$D$3:$D$39)+SUMIF('Pre-Estatal'!$E$3:$E$39,PARTICIPANTES!A72,'Pre-Estatal'!$F$3:$F$39)+SUMIF('Pre-Estatal'!$G$3:$G$39,PARTICIPANTES!A72,'Pre-Estatal'!$H$3:$H$39)+SUMIF('Pre-Estatal'!$I$3:$I$39,PARTICIPANTES!A72,'Pre-Estatal'!$J$3:$J$39)+SUMIF('Pre-Estatal'!$K$3:$K$39,PARTICIPANTES!A72,'Pre-Estatal'!$L$3:$L$39)+SUMIF('Pre-Estatal'!$M$3:$M$39,PARTICIPANTES!A72,'Pre-Estatal'!$N$3:$N$39)+SUMIF('Pre-Estatal'!$O$3:$O$39,PARTICIPANTES!A72,'Pre-Estatal'!$P$3:$P$39)+SUMIF('Pre-Estatal'!$Q$3:$Q$39,PARTICIPANTES!A72,'Pre-Estatal'!$R$3:$R$39)+SUMIF('Pre-Estatal'!$S$3:$S$39,PARTICIPANTES!A72,'Pre-Estatal'!$T$3:$T$39)+SUMIF('Pre-Estatal'!$U$3:$U$39,PARTICIPANTES!A72,'Pre-Estatal'!$V$3:$V$39)+SUMIF('Pre-Estatal'!$W$3:$W$39,PARTICIPANTES!A72,'Pre-Estatal'!$X$3:$X$39)+SUMIF('Pre-Estatal'!$Y$3:$Y$39,PARTICIPANTES!A72,'Pre-Estatal'!$Z$3:$Z$39)</f>
        <v>0</v>
      </c>
      <c r="L72">
        <f ca="1">SUMIF(Estatal!$E$3:$E$39,PARTICIPANTES!A72,Estatal!$F$3:$F$39)+SUMIF(Estatal!$G$3:$G$39,PARTICIPANTES!A72,Estatal!$H$3:$H$39)+SUMIF(Estatal!$I$3:$I$39,PARTICIPANTES!A72,Estatal!$J$3:$J$39)+SUMIF(Estatal!$K$3:$K$39,PARTICIPANTES!A72,Estatal!$L$3:$L$39)+SUMIF(Estatal!$M$3:$M$39,PARTICIPANTES!A72,Estatal!$N$3:$N$39)+SUMIF(Estatal!$O$3:$O$39,PARTICIPANTES!A72,Estatal!$P$3:$P$39)+SUMIF(Estatal!$Q$3:$MQ$39,PARTICIPANTES!A72,Estatal!$R$3:$R$39)+SUMIF(Estatal!$S$3:$S$39,PARTICIPANTES!A72,Estatal!$T$3:$T$39)+SUMIF(Estatal!$U$3:$U$39,PARTICIPANTES!A72,Estatal!$V$3:$V$39)+SUMIF(Estatal!$W$3:$W$39,PARTICIPANTES!A72,Estatal!$X$3:$X$39)+SUMIF(Estatal!$Y$3:$Y$39,PARTICIPANTES!A72,Estatal!$Z$3:$Z$39)</f>
        <v>0</v>
      </c>
      <c r="O72" s="24">
        <f t="shared" ca="1" si="1"/>
        <v>75</v>
      </c>
    </row>
    <row r="73" spans="1:15">
      <c r="A73" t="s">
        <v>109</v>
      </c>
      <c r="B73" t="s">
        <v>29</v>
      </c>
      <c r="C73" s="6" t="s">
        <v>40</v>
      </c>
      <c r="D73" s="6" t="s">
        <v>18</v>
      </c>
      <c r="E73" s="6"/>
      <c r="F73">
        <f>SUMIF(Liga!$A$2:$A$501,PARTICIPANTES!A73,Liga!$J$2:$J$501)</f>
        <v>60</v>
      </c>
      <c r="G73">
        <f>SUMIF('Copa EUS ABS Equipos'!$A$2:$A$26,PARTICIPANTES!A73,'Copa EUS ABS Equipos'!$C$2:$C$26)</f>
        <v>0</v>
      </c>
      <c r="J73">
        <f>SUMIF(Trials!$C$3:$C$53,PARTICIPANTES!A73,Trials!$D$3:$D$53)+SUMIF(Trials!$E$3:$E$53,PARTICIPANTES!A73,Trials!$F$3:$F$53)+SUMIF(Trials!$G$3:$G$53,PARTICIPANTES!A73,Trials!$H$3:$H$53)+SUMIF(Trials!$I$3:$I$53,PARTICIPANTES!A73,Trials!$J$3:$J$53)+SUMIF(Trials!$K$3:$K$53,PARTICIPANTES!A73,Trials!$L$3:$L$53)+SUMIF(Trials!$M$3:$M$53,PARTICIPANTES!A73,Trials!$N$3:$N$53)</f>
        <v>0</v>
      </c>
      <c r="K73">
        <f>SUMIF('Pre-Estatal'!$C$3:$C$39,PARTICIPANTES!A73,'Pre-Estatal'!$D$3:$D$39)+SUMIF('Pre-Estatal'!$E$3:$E$39,PARTICIPANTES!A73,'Pre-Estatal'!$F$3:$F$39)+SUMIF('Pre-Estatal'!$G$3:$G$39,PARTICIPANTES!A73,'Pre-Estatal'!$H$3:$H$39)+SUMIF('Pre-Estatal'!$I$3:$I$39,PARTICIPANTES!A73,'Pre-Estatal'!$J$3:$J$39)+SUMIF('Pre-Estatal'!$K$3:$K$39,PARTICIPANTES!A73,'Pre-Estatal'!$L$3:$L$39)+SUMIF('Pre-Estatal'!$M$3:$M$39,PARTICIPANTES!A73,'Pre-Estatal'!$N$3:$N$39)+SUMIF('Pre-Estatal'!$O$3:$O$39,PARTICIPANTES!A73,'Pre-Estatal'!$P$3:$P$39)+SUMIF('Pre-Estatal'!$Q$3:$Q$39,PARTICIPANTES!A73,'Pre-Estatal'!$R$3:$R$39)+SUMIF('Pre-Estatal'!$S$3:$S$39,PARTICIPANTES!A73,'Pre-Estatal'!$T$3:$T$39)+SUMIF('Pre-Estatal'!$U$3:$U$39,PARTICIPANTES!A73,'Pre-Estatal'!$V$3:$V$39)+SUMIF('Pre-Estatal'!$W$3:$W$39,PARTICIPANTES!A73,'Pre-Estatal'!$X$3:$X$39)+SUMIF('Pre-Estatal'!$Y$3:$Y$39,PARTICIPANTES!A73,'Pre-Estatal'!$Z$3:$Z$39)</f>
        <v>0</v>
      </c>
      <c r="L73">
        <f ca="1">SUMIF(Estatal!$E$3:$E$39,PARTICIPANTES!A73,Estatal!$F$3:$F$39)+SUMIF(Estatal!$G$3:$G$39,PARTICIPANTES!A73,Estatal!$H$3:$H$39)+SUMIF(Estatal!$I$3:$I$39,PARTICIPANTES!A73,Estatal!$J$3:$J$39)+SUMIF(Estatal!$K$3:$K$39,PARTICIPANTES!A73,Estatal!$L$3:$L$39)+SUMIF(Estatal!$M$3:$M$39,PARTICIPANTES!A73,Estatal!$N$3:$N$39)+SUMIF(Estatal!$O$3:$O$39,PARTICIPANTES!A73,Estatal!$P$3:$P$39)+SUMIF(Estatal!$Q$3:$MQ$39,PARTICIPANTES!A73,Estatal!$R$3:$R$39)+SUMIF(Estatal!$S$3:$S$39,PARTICIPANTES!A73,Estatal!$T$3:$T$39)+SUMIF(Estatal!$U$3:$U$39,PARTICIPANTES!A73,Estatal!$V$3:$V$39)+SUMIF(Estatal!$W$3:$W$39,PARTICIPANTES!A73,Estatal!$X$3:$X$39)+SUMIF(Estatal!$Y$3:$Y$39,PARTICIPANTES!A73,Estatal!$Z$3:$Z$39)</f>
        <v>0</v>
      </c>
      <c r="O73" s="24">
        <f t="shared" ca="1" si="1"/>
        <v>60</v>
      </c>
    </row>
    <row r="74" spans="1:15">
      <c r="A74" s="2" t="s">
        <v>110</v>
      </c>
      <c r="B74" s="2" t="s">
        <v>23</v>
      </c>
      <c r="C74" s="13" t="s">
        <v>40</v>
      </c>
      <c r="D74" s="13" t="s">
        <v>86</v>
      </c>
      <c r="E74" s="6"/>
      <c r="F74">
        <f>SUMIF(Liga!$A$2:$A$501,PARTICIPANTES!A74,Liga!$J$2:$J$501)</f>
        <v>120</v>
      </c>
      <c r="G74">
        <f>SUMIF('Copa EUS ABS Equipos'!$A$2:$A$26,PARTICIPANTES!A74,'Copa EUS ABS Equipos'!$C$2:$C$26)</f>
        <v>0</v>
      </c>
      <c r="J74">
        <f>SUMIF(Trials!$C$3:$C$53,PARTICIPANTES!A74,Trials!$D$3:$D$53)+SUMIF(Trials!$E$3:$E$53,PARTICIPANTES!A74,Trials!$F$3:$F$53)+SUMIF(Trials!$G$3:$G$53,PARTICIPANTES!A74,Trials!$H$3:$H$53)+SUMIF(Trials!$I$3:$I$53,PARTICIPANTES!A74,Trials!$J$3:$J$53)+SUMIF(Trials!$K$3:$K$53,PARTICIPANTES!A74,Trials!$L$3:$L$53)+SUMIF(Trials!$M$3:$M$53,PARTICIPANTES!A74,Trials!$N$3:$N$53)</f>
        <v>160</v>
      </c>
      <c r="K74">
        <f>SUMIF('Pre-Estatal'!$C$3:$C$39,PARTICIPANTES!A74,'Pre-Estatal'!$D$3:$D$39)+SUMIF('Pre-Estatal'!$E$3:$E$39,PARTICIPANTES!A74,'Pre-Estatal'!$F$3:$F$39)+SUMIF('Pre-Estatal'!$G$3:$G$39,PARTICIPANTES!A74,'Pre-Estatal'!$H$3:$H$39)+SUMIF('Pre-Estatal'!$I$3:$I$39,PARTICIPANTES!A74,'Pre-Estatal'!$J$3:$J$39)+SUMIF('Pre-Estatal'!$K$3:$K$39,PARTICIPANTES!A74,'Pre-Estatal'!$L$3:$L$39)+SUMIF('Pre-Estatal'!$M$3:$M$39,PARTICIPANTES!A74,'Pre-Estatal'!$N$3:$N$39)+SUMIF('Pre-Estatal'!$O$3:$O$39,PARTICIPANTES!A74,'Pre-Estatal'!$P$3:$P$39)+SUMIF('Pre-Estatal'!$Q$3:$Q$39,PARTICIPANTES!A74,'Pre-Estatal'!$R$3:$R$39)+SUMIF('Pre-Estatal'!$S$3:$S$39,PARTICIPANTES!A74,'Pre-Estatal'!$T$3:$T$39)+SUMIF('Pre-Estatal'!$U$3:$U$39,PARTICIPANTES!A74,'Pre-Estatal'!$V$3:$V$39)+SUMIF('Pre-Estatal'!$W$3:$W$39,PARTICIPANTES!A74,'Pre-Estatal'!$X$3:$X$39)+SUMIF('Pre-Estatal'!$Y$3:$Y$39,PARTICIPANTES!A74,'Pre-Estatal'!$Z$3:$Z$39)</f>
        <v>240</v>
      </c>
      <c r="L74">
        <f ca="1">SUMIF(Estatal!$E$3:$E$39,PARTICIPANTES!A74,Estatal!$F$3:$F$39)+SUMIF(Estatal!$G$3:$G$39,PARTICIPANTES!A74,Estatal!$H$3:$H$39)+SUMIF(Estatal!$I$3:$I$39,PARTICIPANTES!A74,Estatal!$J$3:$J$39)+SUMIF(Estatal!$K$3:$K$39,PARTICIPANTES!A74,Estatal!$L$3:$L$39)+SUMIF(Estatal!$M$3:$M$39,PARTICIPANTES!A74,Estatal!$N$3:$N$39)+SUMIF(Estatal!$O$3:$O$39,PARTICIPANTES!A74,Estatal!$P$3:$P$39)+SUMIF(Estatal!$Q$3:$MQ$39,PARTICIPANTES!A74,Estatal!$R$3:$R$39)+SUMIF(Estatal!$S$3:$S$39,PARTICIPANTES!A74,Estatal!$T$3:$T$39)+SUMIF(Estatal!$U$3:$U$39,PARTICIPANTES!A74,Estatal!$V$3:$V$39)+SUMIF(Estatal!$W$3:$W$39,PARTICIPANTES!A74,Estatal!$X$3:$X$39)+SUMIF(Estatal!$Y$3:$Y$39,PARTICIPANTES!A74,Estatal!$Z$3:$Z$39)</f>
        <v>0</v>
      </c>
      <c r="O74" s="24">
        <f t="shared" ca="1" si="1"/>
        <v>520</v>
      </c>
    </row>
    <row r="75" spans="1:15">
      <c r="A75" t="s">
        <v>111</v>
      </c>
      <c r="B75" t="s">
        <v>99</v>
      </c>
      <c r="C75" s="6" t="s">
        <v>40</v>
      </c>
      <c r="D75" s="6" t="s">
        <v>18</v>
      </c>
      <c r="E75" s="6"/>
      <c r="F75">
        <f>SUMIF(Liga!$A$2:$A$501,PARTICIPANTES!A75,Liga!$J$2:$J$501)</f>
        <v>60</v>
      </c>
      <c r="G75">
        <f>SUMIF('Copa EUS ABS Equipos'!$A$2:$A$26,PARTICIPANTES!A75,'Copa EUS ABS Equipos'!$C$2:$C$26)</f>
        <v>0</v>
      </c>
      <c r="J75">
        <f>SUMIF(Trials!$C$3:$C$53,PARTICIPANTES!A75,Trials!$D$3:$D$53)+SUMIF(Trials!$E$3:$E$53,PARTICIPANTES!A75,Trials!$F$3:$F$53)+SUMIF(Trials!$G$3:$G$53,PARTICIPANTES!A75,Trials!$H$3:$H$53)+SUMIF(Trials!$I$3:$I$53,PARTICIPANTES!A75,Trials!$J$3:$J$53)+SUMIF(Trials!$K$3:$K$53,PARTICIPANTES!A75,Trials!$L$3:$L$53)+SUMIF(Trials!$M$3:$M$53,PARTICIPANTES!A75,Trials!$N$3:$N$53)</f>
        <v>0</v>
      </c>
      <c r="K75">
        <f>SUMIF('Pre-Estatal'!$C$3:$C$39,PARTICIPANTES!A75,'Pre-Estatal'!$D$3:$D$39)+SUMIF('Pre-Estatal'!$E$3:$E$39,PARTICIPANTES!A75,'Pre-Estatal'!$F$3:$F$39)+SUMIF('Pre-Estatal'!$G$3:$G$39,PARTICIPANTES!A75,'Pre-Estatal'!$H$3:$H$39)+SUMIF('Pre-Estatal'!$I$3:$I$39,PARTICIPANTES!A75,'Pre-Estatal'!$J$3:$J$39)+SUMIF('Pre-Estatal'!$K$3:$K$39,PARTICIPANTES!A75,'Pre-Estatal'!$L$3:$L$39)+SUMIF('Pre-Estatal'!$M$3:$M$39,PARTICIPANTES!A75,'Pre-Estatal'!$N$3:$N$39)+SUMIF('Pre-Estatal'!$O$3:$O$39,PARTICIPANTES!A75,'Pre-Estatal'!$P$3:$P$39)+SUMIF('Pre-Estatal'!$Q$3:$Q$39,PARTICIPANTES!A75,'Pre-Estatal'!$R$3:$R$39)+SUMIF('Pre-Estatal'!$S$3:$S$39,PARTICIPANTES!A75,'Pre-Estatal'!$T$3:$T$39)+SUMIF('Pre-Estatal'!$U$3:$U$39,PARTICIPANTES!A75,'Pre-Estatal'!$V$3:$V$39)+SUMIF('Pre-Estatal'!$W$3:$W$39,PARTICIPANTES!A75,'Pre-Estatal'!$X$3:$X$39)+SUMIF('Pre-Estatal'!$Y$3:$Y$39,PARTICIPANTES!A75,'Pre-Estatal'!$Z$3:$Z$39)</f>
        <v>0</v>
      </c>
      <c r="L75">
        <f ca="1">SUMIF(Estatal!$E$3:$E$39,PARTICIPANTES!A75,Estatal!$F$3:$F$39)+SUMIF(Estatal!$G$3:$G$39,PARTICIPANTES!A75,Estatal!$H$3:$H$39)+SUMIF(Estatal!$I$3:$I$39,PARTICIPANTES!A75,Estatal!$J$3:$J$39)+SUMIF(Estatal!$K$3:$K$39,PARTICIPANTES!A75,Estatal!$L$3:$L$39)+SUMIF(Estatal!$M$3:$M$39,PARTICIPANTES!A75,Estatal!$N$3:$N$39)+SUMIF(Estatal!$O$3:$O$39,PARTICIPANTES!A75,Estatal!$P$3:$P$39)+SUMIF(Estatal!$Q$3:$MQ$39,PARTICIPANTES!A75,Estatal!$R$3:$R$39)+SUMIF(Estatal!$S$3:$S$39,PARTICIPANTES!A75,Estatal!$T$3:$T$39)+SUMIF(Estatal!$U$3:$U$39,PARTICIPANTES!A75,Estatal!$V$3:$V$39)+SUMIF(Estatal!$W$3:$W$39,PARTICIPANTES!A75,Estatal!$X$3:$X$39)+SUMIF(Estatal!$Y$3:$Y$39,PARTICIPANTES!A75,Estatal!$Z$3:$Z$39)</f>
        <v>0</v>
      </c>
      <c r="O75" s="24">
        <f t="shared" ca="1" si="1"/>
        <v>60</v>
      </c>
    </row>
    <row r="76" spans="1:15">
      <c r="A76" t="s">
        <v>112</v>
      </c>
      <c r="B76" t="s">
        <v>29</v>
      </c>
      <c r="C76" s="6" t="s">
        <v>40</v>
      </c>
      <c r="D76" s="6" t="s">
        <v>18</v>
      </c>
      <c r="E76" s="6"/>
      <c r="F76">
        <f>SUMIF(Liga!$A$2:$A$501,PARTICIPANTES!A76,Liga!$J$2:$J$501)</f>
        <v>60</v>
      </c>
      <c r="G76">
        <f>SUMIF('Copa EUS ABS Equipos'!$A$2:$A$26,PARTICIPANTES!A76,'Copa EUS ABS Equipos'!$C$2:$C$26)</f>
        <v>0</v>
      </c>
      <c r="J76">
        <f>SUMIF(Trials!$C$3:$C$53,PARTICIPANTES!A76,Trials!$D$3:$D$53)+SUMIF(Trials!$E$3:$E$53,PARTICIPANTES!A76,Trials!$F$3:$F$53)+SUMIF(Trials!$G$3:$G$53,PARTICIPANTES!A76,Trials!$H$3:$H$53)+SUMIF(Trials!$I$3:$I$53,PARTICIPANTES!A76,Trials!$J$3:$J$53)+SUMIF(Trials!$K$3:$K$53,PARTICIPANTES!A76,Trials!$L$3:$L$53)+SUMIF(Trials!$M$3:$M$53,PARTICIPANTES!A76,Trials!$N$3:$N$53)</f>
        <v>0</v>
      </c>
      <c r="K76">
        <f>SUMIF('Pre-Estatal'!$C$3:$C$39,PARTICIPANTES!A76,'Pre-Estatal'!$D$3:$D$39)+SUMIF('Pre-Estatal'!$E$3:$E$39,PARTICIPANTES!A76,'Pre-Estatal'!$F$3:$F$39)+SUMIF('Pre-Estatal'!$G$3:$G$39,PARTICIPANTES!A76,'Pre-Estatal'!$H$3:$H$39)+SUMIF('Pre-Estatal'!$I$3:$I$39,PARTICIPANTES!A76,'Pre-Estatal'!$J$3:$J$39)+SUMIF('Pre-Estatal'!$K$3:$K$39,PARTICIPANTES!A76,'Pre-Estatal'!$L$3:$L$39)+SUMIF('Pre-Estatal'!$M$3:$M$39,PARTICIPANTES!A76,'Pre-Estatal'!$N$3:$N$39)+SUMIF('Pre-Estatal'!$O$3:$O$39,PARTICIPANTES!A76,'Pre-Estatal'!$P$3:$P$39)+SUMIF('Pre-Estatal'!$Q$3:$Q$39,PARTICIPANTES!A76,'Pre-Estatal'!$R$3:$R$39)+SUMIF('Pre-Estatal'!$S$3:$S$39,PARTICIPANTES!A76,'Pre-Estatal'!$T$3:$T$39)+SUMIF('Pre-Estatal'!$U$3:$U$39,PARTICIPANTES!A76,'Pre-Estatal'!$V$3:$V$39)+SUMIF('Pre-Estatal'!$W$3:$W$39,PARTICIPANTES!A76,'Pre-Estatal'!$X$3:$X$39)+SUMIF('Pre-Estatal'!$Y$3:$Y$39,PARTICIPANTES!A76,'Pre-Estatal'!$Z$3:$Z$39)</f>
        <v>0</v>
      </c>
      <c r="L76">
        <f ca="1">SUMIF(Estatal!$E$3:$E$39,PARTICIPANTES!A76,Estatal!$F$3:$F$39)+SUMIF(Estatal!$G$3:$G$39,PARTICIPANTES!A76,Estatal!$H$3:$H$39)+SUMIF(Estatal!$I$3:$I$39,PARTICIPANTES!A76,Estatal!$J$3:$J$39)+SUMIF(Estatal!$K$3:$K$39,PARTICIPANTES!A76,Estatal!$L$3:$L$39)+SUMIF(Estatal!$M$3:$M$39,PARTICIPANTES!A76,Estatal!$N$3:$N$39)+SUMIF(Estatal!$O$3:$O$39,PARTICIPANTES!A76,Estatal!$P$3:$P$39)+SUMIF(Estatal!$Q$3:$MQ$39,PARTICIPANTES!A76,Estatal!$R$3:$R$39)+SUMIF(Estatal!$S$3:$S$39,PARTICIPANTES!A76,Estatal!$T$3:$T$39)+SUMIF(Estatal!$U$3:$U$39,PARTICIPANTES!A76,Estatal!$V$3:$V$39)+SUMIF(Estatal!$W$3:$W$39,PARTICIPANTES!A76,Estatal!$X$3:$X$39)+SUMIF(Estatal!$Y$3:$Y$39,PARTICIPANTES!A76,Estatal!$Z$3:$Z$39)</f>
        <v>0</v>
      </c>
      <c r="O76" s="24">
        <f t="shared" ca="1" si="1"/>
        <v>60</v>
      </c>
    </row>
    <row r="77" spans="1:15">
      <c r="A77" t="s">
        <v>113</v>
      </c>
      <c r="B77" t="s">
        <v>29</v>
      </c>
      <c r="C77" s="6" t="s">
        <v>60</v>
      </c>
      <c r="D77" s="6" t="s">
        <v>18</v>
      </c>
      <c r="E77" s="6"/>
      <c r="F77">
        <f>SUMIF(Liga!$A$2:$A$501,PARTICIPANTES!A77,Liga!$J$2:$J$501)</f>
        <v>55</v>
      </c>
      <c r="G77">
        <f>SUMIF('Copa EUS ABS Equipos'!$A$2:$A$26,PARTICIPANTES!A77,'Copa EUS ABS Equipos'!$C$2:$C$26)</f>
        <v>0</v>
      </c>
      <c r="J77">
        <f>SUMIF(Trials!$C$3:$C$53,PARTICIPANTES!A77,Trials!$D$3:$D$53)+SUMIF(Trials!$E$3:$E$53,PARTICIPANTES!A77,Trials!$F$3:$F$53)+SUMIF(Trials!$G$3:$G$53,PARTICIPANTES!A77,Trials!$H$3:$H$53)+SUMIF(Trials!$I$3:$I$53,PARTICIPANTES!A77,Trials!$J$3:$J$53)+SUMIF(Trials!$K$3:$K$53,PARTICIPANTES!A77,Trials!$L$3:$L$53)+SUMIF(Trials!$M$3:$M$53,PARTICIPANTES!A77,Trials!$N$3:$N$53)</f>
        <v>112.5</v>
      </c>
      <c r="K77">
        <f>SUMIF('Pre-Estatal'!$C$3:$C$39,PARTICIPANTES!A77,'Pre-Estatal'!$D$3:$D$39)+SUMIF('Pre-Estatal'!$E$3:$E$39,PARTICIPANTES!A77,'Pre-Estatal'!$F$3:$F$39)+SUMIF('Pre-Estatal'!$G$3:$G$39,PARTICIPANTES!A77,'Pre-Estatal'!$H$3:$H$39)+SUMIF('Pre-Estatal'!$I$3:$I$39,PARTICIPANTES!A77,'Pre-Estatal'!$J$3:$J$39)+SUMIF('Pre-Estatal'!$K$3:$K$39,PARTICIPANTES!A77,'Pre-Estatal'!$L$3:$L$39)+SUMIF('Pre-Estatal'!$M$3:$M$39,PARTICIPANTES!A77,'Pre-Estatal'!$N$3:$N$39)+SUMIF('Pre-Estatal'!$O$3:$O$39,PARTICIPANTES!A77,'Pre-Estatal'!$P$3:$P$39)+SUMIF('Pre-Estatal'!$Q$3:$Q$39,PARTICIPANTES!A77,'Pre-Estatal'!$R$3:$R$39)+SUMIF('Pre-Estatal'!$S$3:$S$39,PARTICIPANTES!A77,'Pre-Estatal'!$T$3:$T$39)+SUMIF('Pre-Estatal'!$U$3:$U$39,PARTICIPANTES!A77,'Pre-Estatal'!$V$3:$V$39)+SUMIF('Pre-Estatal'!$W$3:$W$39,PARTICIPANTES!A77,'Pre-Estatal'!$X$3:$X$39)+SUMIF('Pre-Estatal'!$Y$3:$Y$39,PARTICIPANTES!A77,'Pre-Estatal'!$Z$3:$Z$39)</f>
        <v>0</v>
      </c>
      <c r="L77">
        <f ca="1">SUMIF(Estatal!$E$3:$E$39,PARTICIPANTES!A77,Estatal!$F$3:$F$39)+SUMIF(Estatal!$G$3:$G$39,PARTICIPANTES!A77,Estatal!$H$3:$H$39)+SUMIF(Estatal!$I$3:$I$39,PARTICIPANTES!A77,Estatal!$J$3:$J$39)+SUMIF(Estatal!$K$3:$K$39,PARTICIPANTES!A77,Estatal!$L$3:$L$39)+SUMIF(Estatal!$M$3:$M$39,PARTICIPANTES!A77,Estatal!$N$3:$N$39)+SUMIF(Estatal!$O$3:$O$39,PARTICIPANTES!A77,Estatal!$P$3:$P$39)+SUMIF(Estatal!$Q$3:$MQ$39,PARTICIPANTES!A77,Estatal!$R$3:$R$39)+SUMIF(Estatal!$S$3:$S$39,PARTICIPANTES!A77,Estatal!$T$3:$T$39)+SUMIF(Estatal!$U$3:$U$39,PARTICIPANTES!A77,Estatal!$V$3:$V$39)+SUMIF(Estatal!$W$3:$W$39,PARTICIPANTES!A77,Estatal!$X$3:$X$39)+SUMIF(Estatal!$Y$3:$Y$39,PARTICIPANTES!A77,Estatal!$Z$3:$Z$39)</f>
        <v>0</v>
      </c>
      <c r="O77" s="24">
        <f t="shared" ca="1" si="1"/>
        <v>167.5</v>
      </c>
    </row>
    <row r="78" spans="1:15">
      <c r="A78" t="s">
        <v>114</v>
      </c>
      <c r="B78" t="s">
        <v>115</v>
      </c>
      <c r="C78" s="6" t="s">
        <v>17</v>
      </c>
      <c r="D78" s="6" t="s">
        <v>18</v>
      </c>
      <c r="E78" s="6"/>
      <c r="F78">
        <f>SUMIF(Liga!$A$2:$A$501,PARTICIPANTES!A78,Liga!$J$2:$J$501)</f>
        <v>90</v>
      </c>
      <c r="G78">
        <f>SUMIF('Copa EUS ABS Equipos'!$A$2:$A$26,PARTICIPANTES!A78,'Copa EUS ABS Equipos'!$C$2:$C$26)</f>
        <v>0</v>
      </c>
      <c r="J78">
        <f>SUMIF(Trials!$C$3:$C$53,PARTICIPANTES!A78,Trials!$D$3:$D$53)+SUMIF(Trials!$E$3:$E$53,PARTICIPANTES!A78,Trials!$F$3:$F$53)+SUMIF(Trials!$G$3:$G$53,PARTICIPANTES!A78,Trials!$H$3:$H$53)+SUMIF(Trials!$I$3:$I$53,PARTICIPANTES!A78,Trials!$J$3:$J$53)+SUMIF(Trials!$K$3:$K$53,PARTICIPANTES!A78,Trials!$L$3:$L$53)+SUMIF(Trials!$M$3:$M$53,PARTICIPANTES!A78,Trials!$N$3:$N$53)</f>
        <v>0</v>
      </c>
      <c r="K78">
        <f>SUMIF('Pre-Estatal'!$C$3:$C$39,PARTICIPANTES!A78,'Pre-Estatal'!$D$3:$D$39)+SUMIF('Pre-Estatal'!$E$3:$E$39,PARTICIPANTES!A78,'Pre-Estatal'!$F$3:$F$39)+SUMIF('Pre-Estatal'!$G$3:$G$39,PARTICIPANTES!A78,'Pre-Estatal'!$H$3:$H$39)+SUMIF('Pre-Estatal'!$I$3:$I$39,PARTICIPANTES!A78,'Pre-Estatal'!$J$3:$J$39)+SUMIF('Pre-Estatal'!$K$3:$K$39,PARTICIPANTES!A78,'Pre-Estatal'!$L$3:$L$39)+SUMIF('Pre-Estatal'!$M$3:$M$39,PARTICIPANTES!A78,'Pre-Estatal'!$N$3:$N$39)+SUMIF('Pre-Estatal'!$O$3:$O$39,PARTICIPANTES!A78,'Pre-Estatal'!$P$3:$P$39)+SUMIF('Pre-Estatal'!$Q$3:$Q$39,PARTICIPANTES!A78,'Pre-Estatal'!$R$3:$R$39)+SUMIF('Pre-Estatal'!$S$3:$S$39,PARTICIPANTES!A78,'Pre-Estatal'!$T$3:$T$39)+SUMIF('Pre-Estatal'!$U$3:$U$39,PARTICIPANTES!A78,'Pre-Estatal'!$V$3:$V$39)+SUMIF('Pre-Estatal'!$W$3:$W$39,PARTICIPANTES!A78,'Pre-Estatal'!$X$3:$X$39)+SUMIF('Pre-Estatal'!$Y$3:$Y$39,PARTICIPANTES!A78,'Pre-Estatal'!$Z$3:$Z$39)</f>
        <v>0</v>
      </c>
      <c r="L78">
        <f ca="1">SUMIF(Estatal!$E$3:$E$39,PARTICIPANTES!A78,Estatal!$F$3:$F$39)+SUMIF(Estatal!$G$3:$G$39,PARTICIPANTES!A78,Estatal!$H$3:$H$39)+SUMIF(Estatal!$I$3:$I$39,PARTICIPANTES!A78,Estatal!$J$3:$J$39)+SUMIF(Estatal!$K$3:$K$39,PARTICIPANTES!A78,Estatal!$L$3:$L$39)+SUMIF(Estatal!$M$3:$M$39,PARTICIPANTES!A78,Estatal!$N$3:$N$39)+SUMIF(Estatal!$O$3:$O$39,PARTICIPANTES!A78,Estatal!$P$3:$P$39)+SUMIF(Estatal!$Q$3:$MQ$39,PARTICIPANTES!A78,Estatal!$R$3:$R$39)+SUMIF(Estatal!$S$3:$S$39,PARTICIPANTES!A78,Estatal!$T$3:$T$39)+SUMIF(Estatal!$U$3:$U$39,PARTICIPANTES!A78,Estatal!$V$3:$V$39)+SUMIF(Estatal!$W$3:$W$39,PARTICIPANTES!A78,Estatal!$X$3:$X$39)+SUMIF(Estatal!$Y$3:$Y$39,PARTICIPANTES!A78,Estatal!$Z$3:$Z$39)</f>
        <v>0</v>
      </c>
      <c r="O78" s="24">
        <f t="shared" ca="1" si="1"/>
        <v>90</v>
      </c>
    </row>
    <row r="79" spans="1:15">
      <c r="A79" t="s">
        <v>116</v>
      </c>
      <c r="B79" t="s">
        <v>16</v>
      </c>
      <c r="C79" s="6" t="s">
        <v>17</v>
      </c>
      <c r="D79" s="6" t="s">
        <v>18</v>
      </c>
      <c r="E79" s="6"/>
      <c r="F79">
        <f>SUMIF(Liga!$A$2:$A$501,PARTICIPANTES!A79,Liga!$J$2:$J$501)</f>
        <v>30</v>
      </c>
      <c r="G79">
        <f>SUMIF('Copa EUS ABS Equipos'!$A$2:$A$26,PARTICIPANTES!A79,'Copa EUS ABS Equipos'!$C$2:$C$26)</f>
        <v>0</v>
      </c>
      <c r="J79">
        <f>SUMIF(Trials!$C$3:$C$53,PARTICIPANTES!A79,Trials!$D$3:$D$53)+SUMIF(Trials!$E$3:$E$53,PARTICIPANTES!A79,Trials!$F$3:$F$53)+SUMIF(Trials!$G$3:$G$53,PARTICIPANTES!A79,Trials!$H$3:$H$53)+SUMIF(Trials!$I$3:$I$53,PARTICIPANTES!A79,Trials!$J$3:$J$53)+SUMIF(Trials!$K$3:$K$53,PARTICIPANTES!A79,Trials!$L$3:$L$53)+SUMIF(Trials!$M$3:$M$53,PARTICIPANTES!A79,Trials!$N$3:$N$53)</f>
        <v>0</v>
      </c>
      <c r="K79">
        <f>SUMIF('Pre-Estatal'!$C$3:$C$39,PARTICIPANTES!A79,'Pre-Estatal'!$D$3:$D$39)+SUMIF('Pre-Estatal'!$E$3:$E$39,PARTICIPANTES!A79,'Pre-Estatal'!$F$3:$F$39)+SUMIF('Pre-Estatal'!$G$3:$G$39,PARTICIPANTES!A79,'Pre-Estatal'!$H$3:$H$39)+SUMIF('Pre-Estatal'!$I$3:$I$39,PARTICIPANTES!A79,'Pre-Estatal'!$J$3:$J$39)+SUMIF('Pre-Estatal'!$K$3:$K$39,PARTICIPANTES!A79,'Pre-Estatal'!$L$3:$L$39)+SUMIF('Pre-Estatal'!$M$3:$M$39,PARTICIPANTES!A79,'Pre-Estatal'!$N$3:$N$39)+SUMIF('Pre-Estatal'!$O$3:$O$39,PARTICIPANTES!A79,'Pre-Estatal'!$P$3:$P$39)+SUMIF('Pre-Estatal'!$Q$3:$Q$39,PARTICIPANTES!A79,'Pre-Estatal'!$R$3:$R$39)+SUMIF('Pre-Estatal'!$S$3:$S$39,PARTICIPANTES!A79,'Pre-Estatal'!$T$3:$T$39)+SUMIF('Pre-Estatal'!$U$3:$U$39,PARTICIPANTES!A79,'Pre-Estatal'!$V$3:$V$39)+SUMIF('Pre-Estatal'!$W$3:$W$39,PARTICIPANTES!A79,'Pre-Estatal'!$X$3:$X$39)+SUMIF('Pre-Estatal'!$Y$3:$Y$39,PARTICIPANTES!A79,'Pre-Estatal'!$Z$3:$Z$39)</f>
        <v>0</v>
      </c>
      <c r="L79">
        <f ca="1">SUMIF(Estatal!$E$3:$E$39,PARTICIPANTES!A79,Estatal!$F$3:$F$39)+SUMIF(Estatal!$G$3:$G$39,PARTICIPANTES!A79,Estatal!$H$3:$H$39)+SUMIF(Estatal!$I$3:$I$39,PARTICIPANTES!A79,Estatal!$J$3:$J$39)+SUMIF(Estatal!$K$3:$K$39,PARTICIPANTES!A79,Estatal!$L$3:$L$39)+SUMIF(Estatal!$M$3:$M$39,PARTICIPANTES!A79,Estatal!$N$3:$N$39)+SUMIF(Estatal!$O$3:$O$39,PARTICIPANTES!A79,Estatal!$P$3:$P$39)+SUMIF(Estatal!$Q$3:$MQ$39,PARTICIPANTES!A79,Estatal!$R$3:$R$39)+SUMIF(Estatal!$S$3:$S$39,PARTICIPANTES!A79,Estatal!$T$3:$T$39)+SUMIF(Estatal!$U$3:$U$39,PARTICIPANTES!A79,Estatal!$V$3:$V$39)+SUMIF(Estatal!$W$3:$W$39,PARTICIPANTES!A79,Estatal!$X$3:$X$39)+SUMIF(Estatal!$Y$3:$Y$39,PARTICIPANTES!A79,Estatal!$Z$3:$Z$39)</f>
        <v>0</v>
      </c>
      <c r="O79" s="24">
        <f t="shared" ca="1" si="1"/>
        <v>30</v>
      </c>
    </row>
    <row r="80" spans="1:15">
      <c r="A80" t="s">
        <v>117</v>
      </c>
      <c r="B80" t="s">
        <v>16</v>
      </c>
      <c r="C80" s="6" t="s">
        <v>17</v>
      </c>
      <c r="D80" s="6" t="s">
        <v>18</v>
      </c>
      <c r="E80" s="6">
        <v>2008</v>
      </c>
      <c r="F80">
        <f>SUMIF(Liga!$A$2:$A$501,PARTICIPANTES!A80,Liga!$J$2:$J$501)</f>
        <v>0</v>
      </c>
      <c r="G80">
        <f>SUMIF('Copa EUS ABS Equipos'!$A$2:$A$26,PARTICIPANTES!A80,'Copa EUS ABS Equipos'!$C$2:$C$26)</f>
        <v>0</v>
      </c>
      <c r="J80">
        <f>SUMIF(Trials!$C$3:$C$53,PARTICIPANTES!A80,Trials!$D$3:$D$53)+SUMIF(Trials!$E$3:$E$53,PARTICIPANTES!A80,Trials!$F$3:$F$53)+SUMIF(Trials!$G$3:$G$53,PARTICIPANTES!A80,Trials!$H$3:$H$53)+SUMIF(Trials!$I$3:$I$53,PARTICIPANTES!A80,Trials!$J$3:$J$53)+SUMIF(Trials!$K$3:$K$53,PARTICIPANTES!A80,Trials!$L$3:$L$53)+SUMIF(Trials!$M$3:$M$53,PARTICIPANTES!A80,Trials!$N$3:$N$53)</f>
        <v>0</v>
      </c>
      <c r="K80">
        <f>SUMIF('Pre-Estatal'!$C$3:$C$39,PARTICIPANTES!A80,'Pre-Estatal'!$D$3:$D$39)+SUMIF('Pre-Estatal'!$E$3:$E$39,PARTICIPANTES!A80,'Pre-Estatal'!$F$3:$F$39)+SUMIF('Pre-Estatal'!$G$3:$G$39,PARTICIPANTES!A80,'Pre-Estatal'!$H$3:$H$39)+SUMIF('Pre-Estatal'!$I$3:$I$39,PARTICIPANTES!A80,'Pre-Estatal'!$J$3:$J$39)+SUMIF('Pre-Estatal'!$K$3:$K$39,PARTICIPANTES!A80,'Pre-Estatal'!$L$3:$L$39)+SUMIF('Pre-Estatal'!$M$3:$M$39,PARTICIPANTES!A80,'Pre-Estatal'!$N$3:$N$39)+SUMIF('Pre-Estatal'!$O$3:$O$39,PARTICIPANTES!A80,'Pre-Estatal'!$P$3:$P$39)+SUMIF('Pre-Estatal'!$Q$3:$Q$39,PARTICIPANTES!A80,'Pre-Estatal'!$R$3:$R$39)+SUMIF('Pre-Estatal'!$S$3:$S$39,PARTICIPANTES!A80,'Pre-Estatal'!$T$3:$T$39)+SUMIF('Pre-Estatal'!$U$3:$U$39,PARTICIPANTES!A80,'Pre-Estatal'!$V$3:$V$39)+SUMIF('Pre-Estatal'!$W$3:$W$39,PARTICIPANTES!A80,'Pre-Estatal'!$X$3:$X$39)+SUMIF('Pre-Estatal'!$Y$3:$Y$39,PARTICIPANTES!A80,'Pre-Estatal'!$Z$3:$Z$39)</f>
        <v>0</v>
      </c>
      <c r="L80">
        <f ca="1">SUMIF(Estatal!$E$3:$E$39,PARTICIPANTES!A80,Estatal!$F$3:$F$39)+SUMIF(Estatal!$G$3:$G$39,PARTICIPANTES!A80,Estatal!$H$3:$H$39)+SUMIF(Estatal!$I$3:$I$39,PARTICIPANTES!A80,Estatal!$J$3:$J$39)+SUMIF(Estatal!$K$3:$K$39,PARTICIPANTES!A80,Estatal!$L$3:$L$39)+SUMIF(Estatal!$M$3:$M$39,PARTICIPANTES!A80,Estatal!$N$3:$N$39)+SUMIF(Estatal!$O$3:$O$39,PARTICIPANTES!A80,Estatal!$P$3:$P$39)+SUMIF(Estatal!$Q$3:$MQ$39,PARTICIPANTES!A80,Estatal!$R$3:$R$39)+SUMIF(Estatal!$S$3:$S$39,PARTICIPANTES!A80,Estatal!$T$3:$T$39)+SUMIF(Estatal!$U$3:$U$39,PARTICIPANTES!A80,Estatal!$V$3:$V$39)+SUMIF(Estatal!$W$3:$W$39,PARTICIPANTES!A80,Estatal!$X$3:$X$39)+SUMIF(Estatal!$Y$3:$Y$39,PARTICIPANTES!A80,Estatal!$Z$3:$Z$39)</f>
        <v>0</v>
      </c>
      <c r="O80" s="24">
        <f t="shared" ca="1" si="1"/>
        <v>0</v>
      </c>
    </row>
    <row r="81" spans="1:15">
      <c r="A81" t="s">
        <v>118</v>
      </c>
      <c r="B81" t="s">
        <v>88</v>
      </c>
      <c r="C81" s="6" t="s">
        <v>17</v>
      </c>
      <c r="D81" s="6" t="s">
        <v>18</v>
      </c>
      <c r="E81" s="6">
        <v>2007</v>
      </c>
      <c r="F81">
        <f>SUMIF(Liga!$A$2:$A$501,PARTICIPANTES!A81,Liga!$J$2:$J$501)</f>
        <v>30</v>
      </c>
      <c r="G81">
        <f>SUMIF('Copa EUS ABS Equipos'!$A$2:$A$26,PARTICIPANTES!A81,'Copa EUS ABS Equipos'!$C$2:$C$26)</f>
        <v>0</v>
      </c>
      <c r="J81">
        <f>SUMIF(Trials!$C$3:$C$53,PARTICIPANTES!A81,Trials!$D$3:$D$53)+SUMIF(Trials!$E$3:$E$53,PARTICIPANTES!A81,Trials!$F$3:$F$53)+SUMIF(Trials!$G$3:$G$53,PARTICIPANTES!A81,Trials!$H$3:$H$53)+SUMIF(Trials!$I$3:$I$53,PARTICIPANTES!A81,Trials!$J$3:$J$53)+SUMIF(Trials!$K$3:$K$53,PARTICIPANTES!A81,Trials!$L$3:$L$53)+SUMIF(Trials!$M$3:$M$53,PARTICIPANTES!A81,Trials!$N$3:$N$53)</f>
        <v>0</v>
      </c>
      <c r="K81">
        <f>SUMIF('Pre-Estatal'!$C$3:$C$39,PARTICIPANTES!A81,'Pre-Estatal'!$D$3:$D$39)+SUMIF('Pre-Estatal'!$E$3:$E$39,PARTICIPANTES!A81,'Pre-Estatal'!$F$3:$F$39)+SUMIF('Pre-Estatal'!$G$3:$G$39,PARTICIPANTES!A81,'Pre-Estatal'!$H$3:$H$39)+SUMIF('Pre-Estatal'!$I$3:$I$39,PARTICIPANTES!A81,'Pre-Estatal'!$J$3:$J$39)+SUMIF('Pre-Estatal'!$K$3:$K$39,PARTICIPANTES!A81,'Pre-Estatal'!$L$3:$L$39)+SUMIF('Pre-Estatal'!$M$3:$M$39,PARTICIPANTES!A81,'Pre-Estatal'!$N$3:$N$39)+SUMIF('Pre-Estatal'!$O$3:$O$39,PARTICIPANTES!A81,'Pre-Estatal'!$P$3:$P$39)+SUMIF('Pre-Estatal'!$Q$3:$Q$39,PARTICIPANTES!A81,'Pre-Estatal'!$R$3:$R$39)+SUMIF('Pre-Estatal'!$S$3:$S$39,PARTICIPANTES!A81,'Pre-Estatal'!$T$3:$T$39)+SUMIF('Pre-Estatal'!$U$3:$U$39,PARTICIPANTES!A81,'Pre-Estatal'!$V$3:$V$39)+SUMIF('Pre-Estatal'!$W$3:$W$39,PARTICIPANTES!A81,'Pre-Estatal'!$X$3:$X$39)+SUMIF('Pre-Estatal'!$Y$3:$Y$39,PARTICIPANTES!A81,'Pre-Estatal'!$Z$3:$Z$39)</f>
        <v>0</v>
      </c>
      <c r="L81">
        <f ca="1">SUMIF(Estatal!$E$3:$E$39,PARTICIPANTES!A81,Estatal!$F$3:$F$39)+SUMIF(Estatal!$G$3:$G$39,PARTICIPANTES!A81,Estatal!$H$3:$H$39)+SUMIF(Estatal!$I$3:$I$39,PARTICIPANTES!A81,Estatal!$J$3:$J$39)+SUMIF(Estatal!$K$3:$K$39,PARTICIPANTES!A81,Estatal!$L$3:$L$39)+SUMIF(Estatal!$M$3:$M$39,PARTICIPANTES!A81,Estatal!$N$3:$N$39)+SUMIF(Estatal!$O$3:$O$39,PARTICIPANTES!A81,Estatal!$P$3:$P$39)+SUMIF(Estatal!$Q$3:$MQ$39,PARTICIPANTES!A81,Estatal!$R$3:$R$39)+SUMIF(Estatal!$S$3:$S$39,PARTICIPANTES!A81,Estatal!$T$3:$T$39)+SUMIF(Estatal!$U$3:$U$39,PARTICIPANTES!A81,Estatal!$V$3:$V$39)+SUMIF(Estatal!$W$3:$W$39,PARTICIPANTES!A81,Estatal!$X$3:$X$39)+SUMIF(Estatal!$Y$3:$Y$39,PARTICIPANTES!A81,Estatal!$Z$3:$Z$39)</f>
        <v>0</v>
      </c>
      <c r="O81" s="24">
        <f t="shared" ca="1" si="1"/>
        <v>30</v>
      </c>
    </row>
    <row r="82" spans="1:15">
      <c r="A82" s="69" t="s">
        <v>119</v>
      </c>
      <c r="B82" t="s">
        <v>104</v>
      </c>
      <c r="C82" s="6" t="s">
        <v>26</v>
      </c>
      <c r="D82" s="6" t="s">
        <v>18</v>
      </c>
      <c r="E82" s="6">
        <v>1986</v>
      </c>
      <c r="F82">
        <f>SUMIF(Liga!$A$2:$A$501,PARTICIPANTES!A82,Liga!$J$2:$J$501)</f>
        <v>275</v>
      </c>
      <c r="G82">
        <f>SUMIF('Copa EUS ABS Equipos'!$A$2:$A$26,PARTICIPANTES!A82,'Copa EUS ABS Equipos'!$C$2:$C$26)</f>
        <v>0</v>
      </c>
      <c r="J82">
        <f>SUMIF(Trials!$C$3:$C$53,PARTICIPANTES!A82,Trials!$D$3:$D$53)+SUMIF(Trials!$E$3:$E$53,PARTICIPANTES!A82,Trials!$F$3:$F$53)+SUMIF(Trials!$G$3:$G$53,PARTICIPANTES!A82,Trials!$H$3:$H$53)+SUMIF(Trials!$I$3:$I$53,PARTICIPANTES!A82,Trials!$J$3:$J$53)+SUMIF(Trials!$K$3:$K$53,PARTICIPANTES!A82,Trials!$L$3:$L$53)+SUMIF(Trials!$M$3:$M$53,PARTICIPANTES!A82,Trials!$N$3:$N$53)</f>
        <v>0</v>
      </c>
      <c r="K82">
        <f>SUMIF('Pre-Estatal'!$C$3:$C$39,PARTICIPANTES!A82,'Pre-Estatal'!$D$3:$D$39)+SUMIF('Pre-Estatal'!$E$3:$E$39,PARTICIPANTES!A82,'Pre-Estatal'!$F$3:$F$39)+SUMIF('Pre-Estatal'!$G$3:$G$39,PARTICIPANTES!A82,'Pre-Estatal'!$H$3:$H$39)+SUMIF('Pre-Estatal'!$I$3:$I$39,PARTICIPANTES!A82,'Pre-Estatal'!$J$3:$J$39)+SUMIF('Pre-Estatal'!$K$3:$K$39,PARTICIPANTES!A82,'Pre-Estatal'!$L$3:$L$39)+SUMIF('Pre-Estatal'!$M$3:$M$39,PARTICIPANTES!A82,'Pre-Estatal'!$N$3:$N$39)+SUMIF('Pre-Estatal'!$O$3:$O$39,PARTICIPANTES!A82,'Pre-Estatal'!$P$3:$P$39)+SUMIF('Pre-Estatal'!$Q$3:$Q$39,PARTICIPANTES!A82,'Pre-Estatal'!$R$3:$R$39)+SUMIF('Pre-Estatal'!$S$3:$S$39,PARTICIPANTES!A82,'Pre-Estatal'!$T$3:$T$39)+SUMIF('Pre-Estatal'!$U$3:$U$39,PARTICIPANTES!A82,'Pre-Estatal'!$V$3:$V$39)+SUMIF('Pre-Estatal'!$W$3:$W$39,PARTICIPANTES!A82,'Pre-Estatal'!$X$3:$X$39)+SUMIF('Pre-Estatal'!$Y$3:$Y$39,PARTICIPANTES!A82,'Pre-Estatal'!$Z$3:$Z$39)</f>
        <v>320</v>
      </c>
      <c r="L82">
        <f ca="1">SUMIF(Estatal!$E$3:$E$39,PARTICIPANTES!A82,Estatal!$F$3:$F$39)+SUMIF(Estatal!$G$3:$G$39,PARTICIPANTES!A82,Estatal!$H$3:$H$39)+SUMIF(Estatal!$I$3:$I$39,PARTICIPANTES!A82,Estatal!$J$3:$J$39)+SUMIF(Estatal!$K$3:$K$39,PARTICIPANTES!A82,Estatal!$L$3:$L$39)+SUMIF(Estatal!$M$3:$M$39,PARTICIPANTES!A82,Estatal!$N$3:$N$39)+SUMIF(Estatal!$O$3:$O$39,PARTICIPANTES!A82,Estatal!$P$3:$P$39)+SUMIF(Estatal!$Q$3:$MQ$39,PARTICIPANTES!A82,Estatal!$R$3:$R$39)+SUMIF(Estatal!$S$3:$S$39,PARTICIPANTES!A82,Estatal!$T$3:$T$39)+SUMIF(Estatal!$U$3:$U$39,PARTICIPANTES!A82,Estatal!$V$3:$V$39)+SUMIF(Estatal!$W$3:$W$39,PARTICIPANTES!A82,Estatal!$X$3:$X$39)+SUMIF(Estatal!$Y$3:$Y$39,PARTICIPANTES!A82,Estatal!$Z$3:$Z$39)</f>
        <v>0</v>
      </c>
      <c r="O82" s="24">
        <f t="shared" ca="1" si="1"/>
        <v>595</v>
      </c>
    </row>
    <row r="83" spans="1:15">
      <c r="A83" s="69" t="s">
        <v>120</v>
      </c>
      <c r="B83" t="s">
        <v>104</v>
      </c>
      <c r="C83" s="6" t="s">
        <v>26</v>
      </c>
      <c r="D83" s="6" t="s">
        <v>18</v>
      </c>
      <c r="E83" s="6">
        <v>1984</v>
      </c>
      <c r="F83">
        <f>SUMIF(Liga!$A$2:$A$501,PARTICIPANTES!A83,Liga!$J$2:$J$501)</f>
        <v>330</v>
      </c>
      <c r="G83">
        <f>SUMIF('Copa EUS ABS Equipos'!$A$2:$A$26,PARTICIPANTES!A83,'Copa EUS ABS Equipos'!$C$2:$C$26)</f>
        <v>0</v>
      </c>
      <c r="J83">
        <f>SUMIF(Trials!$C$3:$C$53,PARTICIPANTES!A83,Trials!$D$3:$D$53)+SUMIF(Trials!$E$3:$E$53,PARTICIPANTES!A83,Trials!$F$3:$F$53)+SUMIF(Trials!$G$3:$G$53,PARTICIPANTES!A83,Trials!$H$3:$H$53)+SUMIF(Trials!$I$3:$I$53,PARTICIPANTES!A83,Trials!$J$3:$J$53)+SUMIF(Trials!$K$3:$K$53,PARTICIPANTES!A83,Trials!$L$3:$L$53)+SUMIF(Trials!$M$3:$M$53,PARTICIPANTES!A83,Trials!$N$3:$N$53)</f>
        <v>0</v>
      </c>
      <c r="K83">
        <f>SUMIF('Pre-Estatal'!$C$3:$C$39,PARTICIPANTES!A83,'Pre-Estatal'!$D$3:$D$39)+SUMIF('Pre-Estatal'!$E$3:$E$39,PARTICIPANTES!A83,'Pre-Estatal'!$F$3:$F$39)+SUMIF('Pre-Estatal'!$G$3:$G$39,PARTICIPANTES!A83,'Pre-Estatal'!$H$3:$H$39)+SUMIF('Pre-Estatal'!$I$3:$I$39,PARTICIPANTES!A83,'Pre-Estatal'!$J$3:$J$39)+SUMIF('Pre-Estatal'!$K$3:$K$39,PARTICIPANTES!A83,'Pre-Estatal'!$L$3:$L$39)+SUMIF('Pre-Estatal'!$M$3:$M$39,PARTICIPANTES!A83,'Pre-Estatal'!$N$3:$N$39)+SUMIF('Pre-Estatal'!$O$3:$O$39,PARTICIPANTES!A83,'Pre-Estatal'!$P$3:$P$39)+SUMIF('Pre-Estatal'!$Q$3:$Q$39,PARTICIPANTES!A83,'Pre-Estatal'!$R$3:$R$39)+SUMIF('Pre-Estatal'!$S$3:$S$39,PARTICIPANTES!A83,'Pre-Estatal'!$T$3:$T$39)+SUMIF('Pre-Estatal'!$U$3:$U$39,PARTICIPANTES!A83,'Pre-Estatal'!$V$3:$V$39)+SUMIF('Pre-Estatal'!$W$3:$W$39,PARTICIPANTES!A83,'Pre-Estatal'!$X$3:$X$39)+SUMIF('Pre-Estatal'!$Y$3:$Y$39,PARTICIPANTES!A83,'Pre-Estatal'!$Z$3:$Z$39)</f>
        <v>400</v>
      </c>
      <c r="L83">
        <f ca="1">SUMIF(Estatal!$E$3:$E$39,PARTICIPANTES!A83,Estatal!$F$3:$F$39)+SUMIF(Estatal!$G$3:$G$39,PARTICIPANTES!A83,Estatal!$H$3:$H$39)+SUMIF(Estatal!$I$3:$I$39,PARTICIPANTES!A83,Estatal!$J$3:$J$39)+SUMIF(Estatal!$K$3:$K$39,PARTICIPANTES!A83,Estatal!$L$3:$L$39)+SUMIF(Estatal!$M$3:$M$39,PARTICIPANTES!A83,Estatal!$N$3:$N$39)+SUMIF(Estatal!$O$3:$O$39,PARTICIPANTES!A83,Estatal!$P$3:$P$39)+SUMIF(Estatal!$Q$3:$MQ$39,PARTICIPANTES!A83,Estatal!$R$3:$R$39)+SUMIF(Estatal!$S$3:$S$39,PARTICIPANTES!A83,Estatal!$T$3:$T$39)+SUMIF(Estatal!$U$3:$U$39,PARTICIPANTES!A83,Estatal!$V$3:$V$39)+SUMIF(Estatal!$W$3:$W$39,PARTICIPANTES!A83,Estatal!$X$3:$X$39)+SUMIF(Estatal!$Y$3:$Y$39,PARTICIPANTES!A83,Estatal!$Z$3:$Z$39)</f>
        <v>0</v>
      </c>
      <c r="O83" s="24">
        <f t="shared" ca="1" si="1"/>
        <v>730</v>
      </c>
    </row>
    <row r="84" spans="1:15">
      <c r="A84" t="s">
        <v>121</v>
      </c>
      <c r="B84" t="s">
        <v>115</v>
      </c>
      <c r="C84" s="6" t="s">
        <v>51</v>
      </c>
      <c r="D84" s="6" t="s">
        <v>18</v>
      </c>
      <c r="E84" s="6"/>
      <c r="F84">
        <f>SUMIF(Liga!$A$2:$A$501,PARTICIPANTES!A84,Liga!$J$2:$J$501)</f>
        <v>275</v>
      </c>
      <c r="G84">
        <f>SUMIF('Copa EUS ABS Equipos'!$A$2:$A$26,PARTICIPANTES!A84,'Copa EUS ABS Equipos'!$C$2:$C$26)</f>
        <v>0</v>
      </c>
      <c r="J84">
        <f>SUMIF(Trials!$C$3:$C$53,PARTICIPANTES!A84,Trials!$D$3:$D$53)+SUMIF(Trials!$E$3:$E$53,PARTICIPANTES!A84,Trials!$F$3:$F$53)+SUMIF(Trials!$G$3:$G$53,PARTICIPANTES!A84,Trials!$H$3:$H$53)+SUMIF(Trials!$I$3:$I$53,PARTICIPANTES!A84,Trials!$J$3:$J$53)+SUMIF(Trials!$K$3:$K$53,PARTICIPANTES!A84,Trials!$L$3:$L$53)+SUMIF(Trials!$M$3:$M$53,PARTICIPANTES!A84,Trials!$N$3:$N$53)</f>
        <v>0</v>
      </c>
      <c r="K84">
        <f>SUMIF('Pre-Estatal'!$C$3:$C$39,PARTICIPANTES!A84,'Pre-Estatal'!$D$3:$D$39)+SUMIF('Pre-Estatal'!$E$3:$E$39,PARTICIPANTES!A84,'Pre-Estatal'!$F$3:$F$39)+SUMIF('Pre-Estatal'!$G$3:$G$39,PARTICIPANTES!A84,'Pre-Estatal'!$H$3:$H$39)+SUMIF('Pre-Estatal'!$I$3:$I$39,PARTICIPANTES!A84,'Pre-Estatal'!$J$3:$J$39)+SUMIF('Pre-Estatal'!$K$3:$K$39,PARTICIPANTES!A84,'Pre-Estatal'!$L$3:$L$39)+SUMIF('Pre-Estatal'!$M$3:$M$39,PARTICIPANTES!A84,'Pre-Estatal'!$N$3:$N$39)+SUMIF('Pre-Estatal'!$O$3:$O$39,PARTICIPANTES!A84,'Pre-Estatal'!$P$3:$P$39)+SUMIF('Pre-Estatal'!$Q$3:$Q$39,PARTICIPANTES!A84,'Pre-Estatal'!$R$3:$R$39)+SUMIF('Pre-Estatal'!$S$3:$S$39,PARTICIPANTES!A84,'Pre-Estatal'!$T$3:$T$39)+SUMIF('Pre-Estatal'!$U$3:$U$39,PARTICIPANTES!A84,'Pre-Estatal'!$V$3:$V$39)+SUMIF('Pre-Estatal'!$W$3:$W$39,PARTICIPANTES!A84,'Pre-Estatal'!$X$3:$X$39)+SUMIF('Pre-Estatal'!$Y$3:$Y$39,PARTICIPANTES!A84,'Pre-Estatal'!$Z$3:$Z$39)</f>
        <v>0</v>
      </c>
      <c r="L84">
        <f ca="1">SUMIF(Estatal!$E$3:$E$39,PARTICIPANTES!A84,Estatal!$F$3:$F$39)+SUMIF(Estatal!$G$3:$G$39,PARTICIPANTES!A84,Estatal!$H$3:$H$39)+SUMIF(Estatal!$I$3:$I$39,PARTICIPANTES!A84,Estatal!$J$3:$J$39)+SUMIF(Estatal!$K$3:$K$39,PARTICIPANTES!A84,Estatal!$L$3:$L$39)+SUMIF(Estatal!$M$3:$M$39,PARTICIPANTES!A84,Estatal!$N$3:$N$39)+SUMIF(Estatal!$O$3:$O$39,PARTICIPANTES!A84,Estatal!$P$3:$P$39)+SUMIF(Estatal!$Q$3:$MQ$39,PARTICIPANTES!A84,Estatal!$R$3:$R$39)+SUMIF(Estatal!$S$3:$S$39,PARTICIPANTES!A84,Estatal!$T$3:$T$39)+SUMIF(Estatal!$U$3:$U$39,PARTICIPANTES!A84,Estatal!$V$3:$V$39)+SUMIF(Estatal!$W$3:$W$39,PARTICIPANTES!A84,Estatal!$X$3:$X$39)+SUMIF(Estatal!$Y$3:$Y$39,PARTICIPANTES!A84,Estatal!$Z$3:$Z$39)</f>
        <v>0</v>
      </c>
      <c r="O84" s="24">
        <f t="shared" ca="1" si="1"/>
        <v>275</v>
      </c>
    </row>
    <row r="85" spans="1:15">
      <c r="A85" t="s">
        <v>122</v>
      </c>
      <c r="B85" t="s">
        <v>115</v>
      </c>
      <c r="C85" s="6" t="s">
        <v>58</v>
      </c>
      <c r="D85" s="6" t="s">
        <v>18</v>
      </c>
      <c r="E85" s="6">
        <v>1971</v>
      </c>
      <c r="F85">
        <f>SUMIF(Liga!$A$2:$A$501,PARTICIPANTES!A85,Liga!$J$2:$J$501)</f>
        <v>275</v>
      </c>
      <c r="G85">
        <f>SUMIF('Copa EUS ABS Equipos'!$A$2:$A$26,PARTICIPANTES!A85,'Copa EUS ABS Equipos'!$C$2:$C$26)</f>
        <v>0</v>
      </c>
      <c r="J85">
        <f>SUMIF(Trials!$C$3:$C$53,PARTICIPANTES!A85,Trials!$D$3:$D$53)+SUMIF(Trials!$E$3:$E$53,PARTICIPANTES!A85,Trials!$F$3:$F$53)+SUMIF(Trials!$G$3:$G$53,PARTICIPANTES!A85,Trials!$H$3:$H$53)+SUMIF(Trials!$I$3:$I$53,PARTICIPANTES!A85,Trials!$J$3:$J$53)+SUMIF(Trials!$K$3:$K$53,PARTICIPANTES!A85,Trials!$L$3:$L$53)+SUMIF(Trials!$M$3:$M$53,PARTICIPANTES!A85,Trials!$N$3:$N$53)</f>
        <v>0</v>
      </c>
      <c r="K85">
        <f>SUMIF('Pre-Estatal'!$C$3:$C$39,PARTICIPANTES!A85,'Pre-Estatal'!$D$3:$D$39)+SUMIF('Pre-Estatal'!$E$3:$E$39,PARTICIPANTES!A85,'Pre-Estatal'!$F$3:$F$39)+SUMIF('Pre-Estatal'!$G$3:$G$39,PARTICIPANTES!A85,'Pre-Estatal'!$H$3:$H$39)+SUMIF('Pre-Estatal'!$I$3:$I$39,PARTICIPANTES!A85,'Pre-Estatal'!$J$3:$J$39)+SUMIF('Pre-Estatal'!$K$3:$K$39,PARTICIPANTES!A85,'Pre-Estatal'!$L$3:$L$39)+SUMIF('Pre-Estatal'!$M$3:$M$39,PARTICIPANTES!A85,'Pre-Estatal'!$N$3:$N$39)+SUMIF('Pre-Estatal'!$O$3:$O$39,PARTICIPANTES!A85,'Pre-Estatal'!$P$3:$P$39)+SUMIF('Pre-Estatal'!$Q$3:$Q$39,PARTICIPANTES!A85,'Pre-Estatal'!$R$3:$R$39)+SUMIF('Pre-Estatal'!$S$3:$S$39,PARTICIPANTES!A85,'Pre-Estatal'!$T$3:$T$39)+SUMIF('Pre-Estatal'!$U$3:$U$39,PARTICIPANTES!A85,'Pre-Estatal'!$V$3:$V$39)+SUMIF('Pre-Estatal'!$W$3:$W$39,PARTICIPANTES!A85,'Pre-Estatal'!$X$3:$X$39)+SUMIF('Pre-Estatal'!$Y$3:$Y$39,PARTICIPANTES!A85,'Pre-Estatal'!$Z$3:$Z$39)</f>
        <v>0</v>
      </c>
      <c r="L85">
        <f ca="1">SUMIF(Estatal!$E$3:$E$39,PARTICIPANTES!A85,Estatal!$F$3:$F$39)+SUMIF(Estatal!$G$3:$G$39,PARTICIPANTES!A85,Estatal!$H$3:$H$39)+SUMIF(Estatal!$I$3:$I$39,PARTICIPANTES!A85,Estatal!$J$3:$J$39)+SUMIF(Estatal!$K$3:$K$39,PARTICIPANTES!A85,Estatal!$L$3:$L$39)+SUMIF(Estatal!$M$3:$M$39,PARTICIPANTES!A85,Estatal!$N$3:$N$39)+SUMIF(Estatal!$O$3:$O$39,PARTICIPANTES!A85,Estatal!$P$3:$P$39)+SUMIF(Estatal!$Q$3:$MQ$39,PARTICIPANTES!A85,Estatal!$R$3:$R$39)+SUMIF(Estatal!$S$3:$S$39,PARTICIPANTES!A85,Estatal!$T$3:$T$39)+SUMIF(Estatal!$U$3:$U$39,PARTICIPANTES!A85,Estatal!$V$3:$V$39)+SUMIF(Estatal!$W$3:$W$39,PARTICIPANTES!A85,Estatal!$X$3:$X$39)+SUMIF(Estatal!$Y$3:$Y$39,PARTICIPANTES!A85,Estatal!$Z$3:$Z$39)</f>
        <v>0</v>
      </c>
      <c r="O85" s="24">
        <f t="shared" ca="1" si="1"/>
        <v>275</v>
      </c>
    </row>
    <row r="86" spans="1:15">
      <c r="A86" t="s">
        <v>123</v>
      </c>
      <c r="B86" t="s">
        <v>115</v>
      </c>
      <c r="C86" s="6" t="s">
        <v>58</v>
      </c>
      <c r="D86" s="6" t="s">
        <v>18</v>
      </c>
      <c r="E86" s="6">
        <v>1969</v>
      </c>
      <c r="F86">
        <f>SUMIF(Liga!$A$2:$A$501,PARTICIPANTES!A86,Liga!$J$2:$J$501)</f>
        <v>220</v>
      </c>
      <c r="G86">
        <f>SUMIF('Copa EUS ABS Equipos'!$A$2:$A$26,PARTICIPANTES!A86,'Copa EUS ABS Equipos'!$C$2:$C$26)</f>
        <v>0</v>
      </c>
      <c r="J86">
        <f>SUMIF(Trials!$C$3:$C$53,PARTICIPANTES!A86,Trials!$D$3:$D$53)+SUMIF(Trials!$E$3:$E$53,PARTICIPANTES!A86,Trials!$F$3:$F$53)+SUMIF(Trials!$G$3:$G$53,PARTICIPANTES!A86,Trials!$H$3:$H$53)+SUMIF(Trials!$I$3:$I$53,PARTICIPANTES!A86,Trials!$J$3:$J$53)+SUMIF(Trials!$K$3:$K$53,PARTICIPANTES!A86,Trials!$L$3:$L$53)+SUMIF(Trials!$M$3:$M$53,PARTICIPANTES!A86,Trials!$N$3:$N$53)</f>
        <v>0</v>
      </c>
      <c r="K86">
        <f>SUMIF('Pre-Estatal'!$C$3:$C$39,PARTICIPANTES!A86,'Pre-Estatal'!$D$3:$D$39)+SUMIF('Pre-Estatal'!$E$3:$E$39,PARTICIPANTES!A86,'Pre-Estatal'!$F$3:$F$39)+SUMIF('Pre-Estatal'!$G$3:$G$39,PARTICIPANTES!A86,'Pre-Estatal'!$H$3:$H$39)+SUMIF('Pre-Estatal'!$I$3:$I$39,PARTICIPANTES!A86,'Pre-Estatal'!$J$3:$J$39)+SUMIF('Pre-Estatal'!$K$3:$K$39,PARTICIPANTES!A86,'Pre-Estatal'!$L$3:$L$39)+SUMIF('Pre-Estatal'!$M$3:$M$39,PARTICIPANTES!A86,'Pre-Estatal'!$N$3:$N$39)+SUMIF('Pre-Estatal'!$O$3:$O$39,PARTICIPANTES!A86,'Pre-Estatal'!$P$3:$P$39)+SUMIF('Pre-Estatal'!$Q$3:$Q$39,PARTICIPANTES!A86,'Pre-Estatal'!$R$3:$R$39)+SUMIF('Pre-Estatal'!$S$3:$S$39,PARTICIPANTES!A86,'Pre-Estatal'!$T$3:$T$39)+SUMIF('Pre-Estatal'!$U$3:$U$39,PARTICIPANTES!A86,'Pre-Estatal'!$V$3:$V$39)+SUMIF('Pre-Estatal'!$W$3:$W$39,PARTICIPANTES!A86,'Pre-Estatal'!$X$3:$X$39)+SUMIF('Pre-Estatal'!$Y$3:$Y$39,PARTICIPANTES!A86,'Pre-Estatal'!$Z$3:$Z$39)</f>
        <v>0</v>
      </c>
      <c r="L86">
        <f ca="1">SUMIF(Estatal!$E$3:$E$39,PARTICIPANTES!A86,Estatal!$F$3:$F$39)+SUMIF(Estatal!$G$3:$G$39,PARTICIPANTES!A86,Estatal!$H$3:$H$39)+SUMIF(Estatal!$I$3:$I$39,PARTICIPANTES!A86,Estatal!$J$3:$J$39)+SUMIF(Estatal!$K$3:$K$39,PARTICIPANTES!A86,Estatal!$L$3:$L$39)+SUMIF(Estatal!$M$3:$M$39,PARTICIPANTES!A86,Estatal!$N$3:$N$39)+SUMIF(Estatal!$O$3:$O$39,PARTICIPANTES!A86,Estatal!$P$3:$P$39)+SUMIF(Estatal!$Q$3:$MQ$39,PARTICIPANTES!A86,Estatal!$R$3:$R$39)+SUMIF(Estatal!$S$3:$S$39,PARTICIPANTES!A86,Estatal!$T$3:$T$39)+SUMIF(Estatal!$U$3:$U$39,PARTICIPANTES!A86,Estatal!$V$3:$V$39)+SUMIF(Estatal!$W$3:$W$39,PARTICIPANTES!A86,Estatal!$X$3:$X$39)+SUMIF(Estatal!$Y$3:$Y$39,PARTICIPANTES!A86,Estatal!$Z$3:$Z$39)</f>
        <v>0</v>
      </c>
      <c r="O86" s="24">
        <f t="shared" ca="1" si="1"/>
        <v>220</v>
      </c>
    </row>
    <row r="87" spans="1:15">
      <c r="A87" t="s">
        <v>124</v>
      </c>
      <c r="B87" t="s">
        <v>29</v>
      </c>
      <c r="C87" s="6" t="s">
        <v>71</v>
      </c>
      <c r="D87" s="6" t="s">
        <v>18</v>
      </c>
      <c r="E87" s="6"/>
      <c r="F87">
        <f>SUMIF(Liga!$A$2:$A$501,PARTICIPANTES!A87,Liga!$J$2:$J$501)</f>
        <v>30</v>
      </c>
      <c r="G87">
        <f>SUMIF('Copa EUS ABS Equipos'!$A$2:$A$26,PARTICIPANTES!A87,'Copa EUS ABS Equipos'!$C$2:$C$26)</f>
        <v>0</v>
      </c>
      <c r="J87">
        <f>SUMIF(Trials!$C$3:$C$53,PARTICIPANTES!A87,Trials!$D$3:$D$53)+SUMIF(Trials!$E$3:$E$53,PARTICIPANTES!A87,Trials!$F$3:$F$53)+SUMIF(Trials!$G$3:$G$53,PARTICIPANTES!A87,Trials!$H$3:$H$53)+SUMIF(Trials!$I$3:$I$53,PARTICIPANTES!A87,Trials!$J$3:$J$53)+SUMIF(Trials!$K$3:$K$53,PARTICIPANTES!A87,Trials!$L$3:$L$53)+SUMIF(Trials!$M$3:$M$53,PARTICIPANTES!A87,Trials!$N$3:$N$53)</f>
        <v>50</v>
      </c>
      <c r="K87">
        <f>SUMIF('Pre-Estatal'!$C$3:$C$39,PARTICIPANTES!A87,'Pre-Estatal'!$D$3:$D$39)+SUMIF('Pre-Estatal'!$E$3:$E$39,PARTICIPANTES!A87,'Pre-Estatal'!$F$3:$F$39)+SUMIF('Pre-Estatal'!$G$3:$G$39,PARTICIPANTES!A87,'Pre-Estatal'!$H$3:$H$39)+SUMIF('Pre-Estatal'!$I$3:$I$39,PARTICIPANTES!A87,'Pre-Estatal'!$J$3:$J$39)+SUMIF('Pre-Estatal'!$K$3:$K$39,PARTICIPANTES!A87,'Pre-Estatal'!$L$3:$L$39)+SUMIF('Pre-Estatal'!$M$3:$M$39,PARTICIPANTES!A87,'Pre-Estatal'!$N$3:$N$39)+SUMIF('Pre-Estatal'!$O$3:$O$39,PARTICIPANTES!A87,'Pre-Estatal'!$P$3:$P$39)+SUMIF('Pre-Estatal'!$Q$3:$Q$39,PARTICIPANTES!A87,'Pre-Estatal'!$R$3:$R$39)+SUMIF('Pre-Estatal'!$S$3:$S$39,PARTICIPANTES!A87,'Pre-Estatal'!$T$3:$T$39)+SUMIF('Pre-Estatal'!$U$3:$U$39,PARTICIPANTES!A87,'Pre-Estatal'!$V$3:$V$39)+SUMIF('Pre-Estatal'!$W$3:$W$39,PARTICIPANTES!A87,'Pre-Estatal'!$X$3:$X$39)+SUMIF('Pre-Estatal'!$Y$3:$Y$39,PARTICIPANTES!A87,'Pre-Estatal'!$Z$3:$Z$39)</f>
        <v>0</v>
      </c>
      <c r="L87">
        <f ca="1">SUMIF(Estatal!$E$3:$E$39,PARTICIPANTES!A87,Estatal!$F$3:$F$39)+SUMIF(Estatal!$G$3:$G$39,PARTICIPANTES!A87,Estatal!$H$3:$H$39)+SUMIF(Estatal!$I$3:$I$39,PARTICIPANTES!A87,Estatal!$J$3:$J$39)+SUMIF(Estatal!$K$3:$K$39,PARTICIPANTES!A87,Estatal!$L$3:$L$39)+SUMIF(Estatal!$M$3:$M$39,PARTICIPANTES!A87,Estatal!$N$3:$N$39)+SUMIF(Estatal!$O$3:$O$39,PARTICIPANTES!A87,Estatal!$P$3:$P$39)+SUMIF(Estatal!$Q$3:$MQ$39,PARTICIPANTES!A87,Estatal!$R$3:$R$39)+SUMIF(Estatal!$S$3:$S$39,PARTICIPANTES!A87,Estatal!$T$3:$T$39)+SUMIF(Estatal!$U$3:$U$39,PARTICIPANTES!A87,Estatal!$V$3:$V$39)+SUMIF(Estatal!$W$3:$W$39,PARTICIPANTES!A87,Estatal!$X$3:$X$39)+SUMIF(Estatal!$Y$3:$Y$39,PARTICIPANTES!A87,Estatal!$Z$3:$Z$39)</f>
        <v>0</v>
      </c>
      <c r="O87" s="24">
        <f t="shared" ca="1" si="1"/>
        <v>80</v>
      </c>
    </row>
    <row r="88" spans="1:15">
      <c r="A88" s="69" t="s">
        <v>125</v>
      </c>
      <c r="B88" t="s">
        <v>126</v>
      </c>
      <c r="C88" s="6" t="s">
        <v>20</v>
      </c>
      <c r="D88" s="6" t="s">
        <v>18</v>
      </c>
      <c r="E88" s="6">
        <v>2004</v>
      </c>
      <c r="F88">
        <f>SUMIF(Liga!$A$2:$A$501,PARTICIPANTES!A88,Liga!$J$2:$J$501)</f>
        <v>560</v>
      </c>
      <c r="G88">
        <f>SUMIF('Copa EUS ABS Equipos'!$A$2:$A$26,PARTICIPANTES!A88,'Copa EUS ABS Equipos'!$C$2:$C$26)</f>
        <v>0</v>
      </c>
      <c r="J88">
        <f>SUMIF(Trials!$C$3:$C$53,PARTICIPANTES!A88,Trials!$D$3:$D$53)+SUMIF(Trials!$E$3:$E$53,PARTICIPANTES!A88,Trials!$F$3:$F$53)+SUMIF(Trials!$G$3:$G$53,PARTICIPANTES!A88,Trials!$H$3:$H$53)+SUMIF(Trials!$I$3:$I$53,PARTICIPANTES!A88,Trials!$J$3:$J$53)+SUMIF(Trials!$K$3:$K$53,PARTICIPANTES!A88,Trials!$L$3:$L$53)+SUMIF(Trials!$M$3:$M$53,PARTICIPANTES!A88,Trials!$N$3:$N$53)</f>
        <v>0</v>
      </c>
      <c r="K88">
        <f>SUMIF('Pre-Estatal'!$C$3:$C$39,PARTICIPANTES!A88,'Pre-Estatal'!$D$3:$D$39)+SUMIF('Pre-Estatal'!$E$3:$E$39,PARTICIPANTES!A88,'Pre-Estatal'!$F$3:$F$39)+SUMIF('Pre-Estatal'!$G$3:$G$39,PARTICIPANTES!A88,'Pre-Estatal'!$H$3:$H$39)+SUMIF('Pre-Estatal'!$I$3:$I$39,PARTICIPANTES!A88,'Pre-Estatal'!$J$3:$J$39)+SUMIF('Pre-Estatal'!$K$3:$K$39,PARTICIPANTES!A88,'Pre-Estatal'!$L$3:$L$39)+SUMIF('Pre-Estatal'!$M$3:$M$39,PARTICIPANTES!A88,'Pre-Estatal'!$N$3:$N$39)+SUMIF('Pre-Estatal'!$O$3:$O$39,PARTICIPANTES!A88,'Pre-Estatal'!$P$3:$P$39)+SUMIF('Pre-Estatal'!$Q$3:$Q$39,PARTICIPANTES!A88,'Pre-Estatal'!$R$3:$R$39)+SUMIF('Pre-Estatal'!$S$3:$S$39,PARTICIPANTES!A88,'Pre-Estatal'!$T$3:$T$39)+SUMIF('Pre-Estatal'!$U$3:$U$39,PARTICIPANTES!A88,'Pre-Estatal'!$V$3:$V$39)+SUMIF('Pre-Estatal'!$W$3:$W$39,PARTICIPANTES!A88,'Pre-Estatal'!$X$3:$X$39)+SUMIF('Pre-Estatal'!$Y$3:$Y$39,PARTICIPANTES!A88,'Pre-Estatal'!$Z$3:$Z$39)</f>
        <v>0</v>
      </c>
      <c r="L88">
        <f ca="1">SUMIF(Estatal!$E$3:$E$39,PARTICIPANTES!A88,Estatal!$F$3:$F$39)+SUMIF(Estatal!$G$3:$G$39,PARTICIPANTES!A88,Estatal!$H$3:$H$39)+SUMIF(Estatal!$I$3:$I$39,PARTICIPANTES!A88,Estatal!$J$3:$J$39)+SUMIF(Estatal!$K$3:$K$39,PARTICIPANTES!A88,Estatal!$L$3:$L$39)+SUMIF(Estatal!$M$3:$M$39,PARTICIPANTES!A88,Estatal!$N$3:$N$39)+SUMIF(Estatal!$O$3:$O$39,PARTICIPANTES!A88,Estatal!$P$3:$P$39)+SUMIF(Estatal!$Q$3:$MQ$39,PARTICIPANTES!A88,Estatal!$R$3:$R$39)+SUMIF(Estatal!$S$3:$S$39,PARTICIPANTES!A88,Estatal!$T$3:$T$39)+SUMIF(Estatal!$U$3:$U$39,PARTICIPANTES!A88,Estatal!$V$3:$V$39)+SUMIF(Estatal!$W$3:$W$39,PARTICIPANTES!A88,Estatal!$X$3:$X$39)+SUMIF(Estatal!$Y$3:$Y$39,PARTICIPANTES!A88,Estatal!$Z$3:$Z$39)</f>
        <v>0</v>
      </c>
      <c r="O88" s="24">
        <f t="shared" ca="1" si="1"/>
        <v>560</v>
      </c>
    </row>
    <row r="89" spans="1:15">
      <c r="A89" s="69" t="s">
        <v>127</v>
      </c>
      <c r="B89" t="s">
        <v>126</v>
      </c>
      <c r="C89" s="6" t="s">
        <v>20</v>
      </c>
      <c r="D89" s="6" t="s">
        <v>18</v>
      </c>
      <c r="E89" s="6">
        <v>2001</v>
      </c>
      <c r="F89">
        <f>SUMIF(Liga!$A$2:$A$501,PARTICIPANTES!A89,Liga!$J$2:$J$501)</f>
        <v>560</v>
      </c>
      <c r="G89">
        <f>SUMIF('Copa EUS ABS Equipos'!$A$2:$A$26,PARTICIPANTES!A89,'Copa EUS ABS Equipos'!$C$2:$C$26)</f>
        <v>0</v>
      </c>
      <c r="J89">
        <f>SUMIF(Trials!$C$3:$C$53,PARTICIPANTES!A89,Trials!$D$3:$D$53)+SUMIF(Trials!$E$3:$E$53,PARTICIPANTES!A89,Trials!$F$3:$F$53)+SUMIF(Trials!$G$3:$G$53,PARTICIPANTES!A89,Trials!$H$3:$H$53)+SUMIF(Trials!$I$3:$I$53,PARTICIPANTES!A89,Trials!$J$3:$J$53)+SUMIF(Trials!$K$3:$K$53,PARTICIPANTES!A89,Trials!$L$3:$L$53)+SUMIF(Trials!$M$3:$M$53,PARTICIPANTES!A89,Trials!$N$3:$N$53)</f>
        <v>0</v>
      </c>
      <c r="K89">
        <f>SUMIF('Pre-Estatal'!$C$3:$C$39,PARTICIPANTES!A89,'Pre-Estatal'!$D$3:$D$39)+SUMIF('Pre-Estatal'!$E$3:$E$39,PARTICIPANTES!A89,'Pre-Estatal'!$F$3:$F$39)+SUMIF('Pre-Estatal'!$G$3:$G$39,PARTICIPANTES!A89,'Pre-Estatal'!$H$3:$H$39)+SUMIF('Pre-Estatal'!$I$3:$I$39,PARTICIPANTES!A89,'Pre-Estatal'!$J$3:$J$39)+SUMIF('Pre-Estatal'!$K$3:$K$39,PARTICIPANTES!A89,'Pre-Estatal'!$L$3:$L$39)+SUMIF('Pre-Estatal'!$M$3:$M$39,PARTICIPANTES!A89,'Pre-Estatal'!$N$3:$N$39)+SUMIF('Pre-Estatal'!$O$3:$O$39,PARTICIPANTES!A89,'Pre-Estatal'!$P$3:$P$39)+SUMIF('Pre-Estatal'!$Q$3:$Q$39,PARTICIPANTES!A89,'Pre-Estatal'!$R$3:$R$39)+SUMIF('Pre-Estatal'!$S$3:$S$39,PARTICIPANTES!A89,'Pre-Estatal'!$T$3:$T$39)+SUMIF('Pre-Estatal'!$U$3:$U$39,PARTICIPANTES!A89,'Pre-Estatal'!$V$3:$V$39)+SUMIF('Pre-Estatal'!$W$3:$W$39,PARTICIPANTES!A89,'Pre-Estatal'!$X$3:$X$39)+SUMIF('Pre-Estatal'!$Y$3:$Y$39,PARTICIPANTES!A89,'Pre-Estatal'!$Z$3:$Z$39)</f>
        <v>0</v>
      </c>
      <c r="L89">
        <f ca="1">SUMIF(Estatal!$E$3:$E$39,PARTICIPANTES!A89,Estatal!$F$3:$F$39)+SUMIF(Estatal!$G$3:$G$39,PARTICIPANTES!A89,Estatal!$H$3:$H$39)+SUMIF(Estatal!$I$3:$I$39,PARTICIPANTES!A89,Estatal!$J$3:$J$39)+SUMIF(Estatal!$K$3:$K$39,PARTICIPANTES!A89,Estatal!$L$3:$L$39)+SUMIF(Estatal!$M$3:$M$39,PARTICIPANTES!A89,Estatal!$N$3:$N$39)+SUMIF(Estatal!$O$3:$O$39,PARTICIPANTES!A89,Estatal!$P$3:$P$39)+SUMIF(Estatal!$Q$3:$MQ$39,PARTICIPANTES!A89,Estatal!$R$3:$R$39)+SUMIF(Estatal!$S$3:$S$39,PARTICIPANTES!A89,Estatal!$T$3:$T$39)+SUMIF(Estatal!$U$3:$U$39,PARTICIPANTES!A89,Estatal!$V$3:$V$39)+SUMIF(Estatal!$W$3:$W$39,PARTICIPANTES!A89,Estatal!$X$3:$X$39)+SUMIF(Estatal!$Y$3:$Y$39,PARTICIPANTES!A89,Estatal!$Z$3:$Z$39)</f>
        <v>0</v>
      </c>
      <c r="O89" s="24">
        <f t="shared" ca="1" si="1"/>
        <v>560</v>
      </c>
    </row>
    <row r="90" spans="1:15">
      <c r="A90" s="69" t="s">
        <v>128</v>
      </c>
      <c r="B90" t="s">
        <v>104</v>
      </c>
      <c r="C90" s="6" t="s">
        <v>20</v>
      </c>
      <c r="D90" s="6" t="s">
        <v>18</v>
      </c>
      <c r="E90" s="6">
        <v>2001</v>
      </c>
      <c r="F90">
        <f>SUMIF(Liga!$A$2:$A$501,PARTICIPANTES!A90,Liga!$J$2:$J$501)</f>
        <v>400</v>
      </c>
      <c r="G90">
        <f>SUMIF('Copa EUS ABS Equipos'!$A$2:$A$26,PARTICIPANTES!A90,'Copa EUS ABS Equipos'!$C$2:$C$26)</f>
        <v>0</v>
      </c>
      <c r="J90">
        <f>SUMIF(Trials!$C$3:$C$53,PARTICIPANTES!A90,Trials!$D$3:$D$53)+SUMIF(Trials!$E$3:$E$53,PARTICIPANTES!A90,Trials!$F$3:$F$53)+SUMIF(Trials!$G$3:$G$53,PARTICIPANTES!A90,Trials!$H$3:$H$53)+SUMIF(Trials!$I$3:$I$53,PARTICIPANTES!A90,Trials!$J$3:$J$53)+SUMIF(Trials!$K$3:$K$53,PARTICIPANTES!A90,Trials!$L$3:$L$53)+SUMIF(Trials!$M$3:$M$53,PARTICIPANTES!A90,Trials!$N$3:$N$53)</f>
        <v>0</v>
      </c>
      <c r="K90">
        <f>SUMIF('Pre-Estatal'!$C$3:$C$39,PARTICIPANTES!A90,'Pre-Estatal'!$D$3:$D$39)+SUMIF('Pre-Estatal'!$E$3:$E$39,PARTICIPANTES!A90,'Pre-Estatal'!$F$3:$F$39)+SUMIF('Pre-Estatal'!$G$3:$G$39,PARTICIPANTES!A90,'Pre-Estatal'!$H$3:$H$39)+SUMIF('Pre-Estatal'!$I$3:$I$39,PARTICIPANTES!A90,'Pre-Estatal'!$J$3:$J$39)+SUMIF('Pre-Estatal'!$K$3:$K$39,PARTICIPANTES!A90,'Pre-Estatal'!$L$3:$L$39)+SUMIF('Pre-Estatal'!$M$3:$M$39,PARTICIPANTES!A90,'Pre-Estatal'!$N$3:$N$39)+SUMIF('Pre-Estatal'!$O$3:$O$39,PARTICIPANTES!A90,'Pre-Estatal'!$P$3:$P$39)+SUMIF('Pre-Estatal'!$Q$3:$Q$39,PARTICIPANTES!A90,'Pre-Estatal'!$R$3:$R$39)+SUMIF('Pre-Estatal'!$S$3:$S$39,PARTICIPANTES!A90,'Pre-Estatal'!$T$3:$T$39)+SUMIF('Pre-Estatal'!$U$3:$U$39,PARTICIPANTES!A90,'Pre-Estatal'!$V$3:$V$39)+SUMIF('Pre-Estatal'!$W$3:$W$39,PARTICIPANTES!A90,'Pre-Estatal'!$X$3:$X$39)+SUMIF('Pre-Estatal'!$Y$3:$Y$39,PARTICIPANTES!A90,'Pre-Estatal'!$Z$3:$Z$39)</f>
        <v>700</v>
      </c>
      <c r="L90">
        <f ca="1">SUMIF(Estatal!$E$3:$E$39,PARTICIPANTES!A90,Estatal!$F$3:$F$39)+SUMIF(Estatal!$G$3:$G$39,PARTICIPANTES!A90,Estatal!$H$3:$H$39)+SUMIF(Estatal!$I$3:$I$39,PARTICIPANTES!A90,Estatal!$J$3:$J$39)+SUMIF(Estatal!$K$3:$K$39,PARTICIPANTES!A90,Estatal!$L$3:$L$39)+SUMIF(Estatal!$M$3:$M$39,PARTICIPANTES!A90,Estatal!$N$3:$N$39)+SUMIF(Estatal!$O$3:$O$39,PARTICIPANTES!A90,Estatal!$P$3:$P$39)+SUMIF(Estatal!$Q$3:$MQ$39,PARTICIPANTES!A90,Estatal!$R$3:$R$39)+SUMIF(Estatal!$S$3:$S$39,PARTICIPANTES!A90,Estatal!$T$3:$T$39)+SUMIF(Estatal!$U$3:$U$39,PARTICIPANTES!A90,Estatal!$V$3:$V$39)+SUMIF(Estatal!$W$3:$W$39,PARTICIPANTES!A90,Estatal!$X$3:$X$39)+SUMIF(Estatal!$Y$3:$Y$39,PARTICIPANTES!A90,Estatal!$Z$3:$Z$39)</f>
        <v>0</v>
      </c>
      <c r="O90" s="24">
        <f t="shared" ca="1" si="1"/>
        <v>1100</v>
      </c>
    </row>
    <row r="91" spans="1:15">
      <c r="A91" t="s">
        <v>129</v>
      </c>
      <c r="B91" t="s">
        <v>29</v>
      </c>
      <c r="C91" s="6" t="s">
        <v>20</v>
      </c>
      <c r="D91" s="6" t="s">
        <v>18</v>
      </c>
      <c r="E91" s="6">
        <v>2000</v>
      </c>
      <c r="F91">
        <f>SUMIF(Liga!$A$2:$A$501,PARTICIPANTES!A91,Liga!$J$2:$J$501)</f>
        <v>55</v>
      </c>
      <c r="G91">
        <f>SUMIF('Copa EUS ABS Equipos'!$A$2:$A$26,PARTICIPANTES!A91,'Copa EUS ABS Equipos'!$C$2:$C$26)</f>
        <v>0</v>
      </c>
      <c r="J91">
        <f>SUMIF(Trials!$C$3:$C$53,PARTICIPANTES!A91,Trials!$D$3:$D$53)+SUMIF(Trials!$E$3:$E$53,PARTICIPANTES!A91,Trials!$F$3:$F$53)+SUMIF(Trials!$G$3:$G$53,PARTICIPANTES!A91,Trials!$H$3:$H$53)+SUMIF(Trials!$I$3:$I$53,PARTICIPANTES!A91,Trials!$J$3:$J$53)+SUMIF(Trials!$K$3:$K$53,PARTICIPANTES!A91,Trials!$L$3:$L$53)+SUMIF(Trials!$M$3:$M$53,PARTICIPANTES!A91,Trials!$N$3:$N$53)</f>
        <v>0</v>
      </c>
      <c r="K91">
        <f>SUMIF('Pre-Estatal'!$C$3:$C$39,PARTICIPANTES!A91,'Pre-Estatal'!$D$3:$D$39)+SUMIF('Pre-Estatal'!$E$3:$E$39,PARTICIPANTES!A91,'Pre-Estatal'!$F$3:$F$39)+SUMIF('Pre-Estatal'!$G$3:$G$39,PARTICIPANTES!A91,'Pre-Estatal'!$H$3:$H$39)+SUMIF('Pre-Estatal'!$I$3:$I$39,PARTICIPANTES!A91,'Pre-Estatal'!$J$3:$J$39)+SUMIF('Pre-Estatal'!$K$3:$K$39,PARTICIPANTES!A91,'Pre-Estatal'!$L$3:$L$39)+SUMIF('Pre-Estatal'!$M$3:$M$39,PARTICIPANTES!A91,'Pre-Estatal'!$N$3:$N$39)+SUMIF('Pre-Estatal'!$O$3:$O$39,PARTICIPANTES!A91,'Pre-Estatal'!$P$3:$P$39)+SUMIF('Pre-Estatal'!$Q$3:$Q$39,PARTICIPANTES!A91,'Pre-Estatal'!$R$3:$R$39)+SUMIF('Pre-Estatal'!$S$3:$S$39,PARTICIPANTES!A91,'Pre-Estatal'!$T$3:$T$39)+SUMIF('Pre-Estatal'!$U$3:$U$39,PARTICIPANTES!A91,'Pre-Estatal'!$V$3:$V$39)+SUMIF('Pre-Estatal'!$W$3:$W$39,PARTICIPANTES!A91,'Pre-Estatal'!$X$3:$X$39)+SUMIF('Pre-Estatal'!$Y$3:$Y$39,PARTICIPANTES!A91,'Pre-Estatal'!$Z$3:$Z$39)</f>
        <v>200</v>
      </c>
      <c r="L91">
        <f ca="1">SUMIF(Estatal!$E$3:$E$39,PARTICIPANTES!A91,Estatal!$F$3:$F$39)+SUMIF(Estatal!$G$3:$G$39,PARTICIPANTES!A91,Estatal!$H$3:$H$39)+SUMIF(Estatal!$I$3:$I$39,PARTICIPANTES!A91,Estatal!$J$3:$J$39)+SUMIF(Estatal!$K$3:$K$39,PARTICIPANTES!A91,Estatal!$L$3:$L$39)+SUMIF(Estatal!$M$3:$M$39,PARTICIPANTES!A91,Estatal!$N$3:$N$39)+SUMIF(Estatal!$O$3:$O$39,PARTICIPANTES!A91,Estatal!$P$3:$P$39)+SUMIF(Estatal!$Q$3:$MQ$39,PARTICIPANTES!A91,Estatal!$R$3:$R$39)+SUMIF(Estatal!$S$3:$S$39,PARTICIPANTES!A91,Estatal!$T$3:$T$39)+SUMIF(Estatal!$U$3:$U$39,PARTICIPANTES!A91,Estatal!$V$3:$V$39)+SUMIF(Estatal!$W$3:$W$39,PARTICIPANTES!A91,Estatal!$X$3:$X$39)+SUMIF(Estatal!$Y$3:$Y$39,PARTICIPANTES!A91,Estatal!$Z$3:$Z$39)</f>
        <v>0</v>
      </c>
      <c r="O91" s="24">
        <f t="shared" ca="1" si="1"/>
        <v>255</v>
      </c>
    </row>
    <row r="92" spans="1:15">
      <c r="A92" t="s">
        <v>130</v>
      </c>
      <c r="B92" t="s">
        <v>29</v>
      </c>
      <c r="C92" s="6" t="s">
        <v>20</v>
      </c>
      <c r="D92" s="6" t="s">
        <v>18</v>
      </c>
      <c r="E92" s="6">
        <v>1995</v>
      </c>
      <c r="F92">
        <f>SUMIF(Liga!$A$2:$A$501,PARTICIPANTES!A92,Liga!$J$2:$J$501)</f>
        <v>110</v>
      </c>
      <c r="G92">
        <f>SUMIF('Copa EUS ABS Equipos'!$A$2:$A$26,PARTICIPANTES!A92,'Copa EUS ABS Equipos'!$C$2:$C$26)</f>
        <v>0</v>
      </c>
      <c r="J92">
        <f>SUMIF(Trials!$C$3:$C$53,PARTICIPANTES!A92,Trials!$D$3:$D$53)+SUMIF(Trials!$E$3:$E$53,PARTICIPANTES!A92,Trials!$F$3:$F$53)+SUMIF(Trials!$G$3:$G$53,PARTICIPANTES!A92,Trials!$H$3:$H$53)+SUMIF(Trials!$I$3:$I$53,PARTICIPANTES!A92,Trials!$J$3:$J$53)+SUMIF(Trials!$K$3:$K$53,PARTICIPANTES!A92,Trials!$L$3:$L$53)+SUMIF(Trials!$M$3:$M$53,PARTICIPANTES!A92,Trials!$N$3:$N$53)</f>
        <v>0</v>
      </c>
      <c r="K92">
        <f>SUMIF('Pre-Estatal'!$C$3:$C$39,PARTICIPANTES!A92,'Pre-Estatal'!$D$3:$D$39)+SUMIF('Pre-Estatal'!$E$3:$E$39,PARTICIPANTES!A92,'Pre-Estatal'!$F$3:$F$39)+SUMIF('Pre-Estatal'!$G$3:$G$39,PARTICIPANTES!A92,'Pre-Estatal'!$H$3:$H$39)+SUMIF('Pre-Estatal'!$I$3:$I$39,PARTICIPANTES!A92,'Pre-Estatal'!$J$3:$J$39)+SUMIF('Pre-Estatal'!$K$3:$K$39,PARTICIPANTES!A92,'Pre-Estatal'!$L$3:$L$39)+SUMIF('Pre-Estatal'!$M$3:$M$39,PARTICIPANTES!A92,'Pre-Estatal'!$N$3:$N$39)+SUMIF('Pre-Estatal'!$O$3:$O$39,PARTICIPANTES!A92,'Pre-Estatal'!$P$3:$P$39)+SUMIF('Pre-Estatal'!$Q$3:$Q$39,PARTICIPANTES!A92,'Pre-Estatal'!$R$3:$R$39)+SUMIF('Pre-Estatal'!$S$3:$S$39,PARTICIPANTES!A92,'Pre-Estatal'!$T$3:$T$39)+SUMIF('Pre-Estatal'!$U$3:$U$39,PARTICIPANTES!A92,'Pre-Estatal'!$V$3:$V$39)+SUMIF('Pre-Estatal'!$W$3:$W$39,PARTICIPANTES!A92,'Pre-Estatal'!$X$3:$X$39)+SUMIF('Pre-Estatal'!$Y$3:$Y$39,PARTICIPANTES!A92,'Pre-Estatal'!$Z$3:$Z$39)</f>
        <v>0</v>
      </c>
      <c r="L92">
        <f ca="1">SUMIF(Estatal!$E$3:$E$39,PARTICIPANTES!A92,Estatal!$F$3:$F$39)+SUMIF(Estatal!$G$3:$G$39,PARTICIPANTES!A92,Estatal!$H$3:$H$39)+SUMIF(Estatal!$I$3:$I$39,PARTICIPANTES!A92,Estatal!$J$3:$J$39)+SUMIF(Estatal!$K$3:$K$39,PARTICIPANTES!A92,Estatal!$L$3:$L$39)+SUMIF(Estatal!$M$3:$M$39,PARTICIPANTES!A92,Estatal!$N$3:$N$39)+SUMIF(Estatal!$O$3:$O$39,PARTICIPANTES!A92,Estatal!$P$3:$P$39)+SUMIF(Estatal!$Q$3:$MQ$39,PARTICIPANTES!A92,Estatal!$R$3:$R$39)+SUMIF(Estatal!$S$3:$S$39,PARTICIPANTES!A92,Estatal!$T$3:$T$39)+SUMIF(Estatal!$U$3:$U$39,PARTICIPANTES!A92,Estatal!$V$3:$V$39)+SUMIF(Estatal!$W$3:$W$39,PARTICIPANTES!A92,Estatal!$X$3:$X$39)+SUMIF(Estatal!$Y$3:$Y$39,PARTICIPANTES!A92,Estatal!$Z$3:$Z$39)</f>
        <v>0</v>
      </c>
      <c r="O92" s="24">
        <f t="shared" ca="1" si="1"/>
        <v>110</v>
      </c>
    </row>
    <row r="93" spans="1:15">
      <c r="A93" t="s">
        <v>131</v>
      </c>
      <c r="B93" t="s">
        <v>29</v>
      </c>
      <c r="C93" s="6" t="s">
        <v>20</v>
      </c>
      <c r="D93" s="6" t="s">
        <v>18</v>
      </c>
      <c r="E93" s="6"/>
      <c r="F93">
        <f>SUMIF(Liga!$A$2:$A$501,PARTICIPANTES!A93,Liga!$J$2:$J$501)</f>
        <v>90</v>
      </c>
      <c r="G93">
        <f>SUMIF('Copa EUS ABS Equipos'!$A$2:$A$26,PARTICIPANTES!A93,'Copa EUS ABS Equipos'!$C$2:$C$26)</f>
        <v>0</v>
      </c>
      <c r="J93">
        <f>SUMIF(Trials!$C$3:$C$53,PARTICIPANTES!A93,Trials!$D$3:$D$53)+SUMIF(Trials!$E$3:$E$53,PARTICIPANTES!A93,Trials!$F$3:$F$53)+SUMIF(Trials!$G$3:$G$53,PARTICIPANTES!A93,Trials!$H$3:$H$53)+SUMIF(Trials!$I$3:$I$53,PARTICIPANTES!A93,Trials!$J$3:$J$53)+SUMIF(Trials!$K$3:$K$53,PARTICIPANTES!A93,Trials!$L$3:$L$53)+SUMIF(Trials!$M$3:$M$53,PARTICIPANTES!A93,Trials!$N$3:$N$53)</f>
        <v>0</v>
      </c>
      <c r="K93">
        <f>SUMIF('Pre-Estatal'!$C$3:$C$39,PARTICIPANTES!A93,'Pre-Estatal'!$D$3:$D$39)+SUMIF('Pre-Estatal'!$E$3:$E$39,PARTICIPANTES!A93,'Pre-Estatal'!$F$3:$F$39)+SUMIF('Pre-Estatal'!$G$3:$G$39,PARTICIPANTES!A93,'Pre-Estatal'!$H$3:$H$39)+SUMIF('Pre-Estatal'!$I$3:$I$39,PARTICIPANTES!A93,'Pre-Estatal'!$J$3:$J$39)+SUMIF('Pre-Estatal'!$K$3:$K$39,PARTICIPANTES!A93,'Pre-Estatal'!$L$3:$L$39)+SUMIF('Pre-Estatal'!$M$3:$M$39,PARTICIPANTES!A93,'Pre-Estatal'!$N$3:$N$39)+SUMIF('Pre-Estatal'!$O$3:$O$39,PARTICIPANTES!A93,'Pre-Estatal'!$P$3:$P$39)+SUMIF('Pre-Estatal'!$Q$3:$Q$39,PARTICIPANTES!A93,'Pre-Estatal'!$R$3:$R$39)+SUMIF('Pre-Estatal'!$S$3:$S$39,PARTICIPANTES!A93,'Pre-Estatal'!$T$3:$T$39)+SUMIF('Pre-Estatal'!$U$3:$U$39,PARTICIPANTES!A93,'Pre-Estatal'!$V$3:$V$39)+SUMIF('Pre-Estatal'!$W$3:$W$39,PARTICIPANTES!A93,'Pre-Estatal'!$X$3:$X$39)+SUMIF('Pre-Estatal'!$Y$3:$Y$39,PARTICIPANTES!A93,'Pre-Estatal'!$Z$3:$Z$39)</f>
        <v>0</v>
      </c>
      <c r="L93">
        <f ca="1">SUMIF(Estatal!$E$3:$E$39,PARTICIPANTES!A93,Estatal!$F$3:$F$39)+SUMIF(Estatal!$G$3:$G$39,PARTICIPANTES!A93,Estatal!$H$3:$H$39)+SUMIF(Estatal!$I$3:$I$39,PARTICIPANTES!A93,Estatal!$J$3:$J$39)+SUMIF(Estatal!$K$3:$K$39,PARTICIPANTES!A93,Estatal!$L$3:$L$39)+SUMIF(Estatal!$M$3:$M$39,PARTICIPANTES!A93,Estatal!$N$3:$N$39)+SUMIF(Estatal!$O$3:$O$39,PARTICIPANTES!A93,Estatal!$P$3:$P$39)+SUMIF(Estatal!$Q$3:$MQ$39,PARTICIPANTES!A93,Estatal!$R$3:$R$39)+SUMIF(Estatal!$S$3:$S$39,PARTICIPANTES!A93,Estatal!$T$3:$T$39)+SUMIF(Estatal!$U$3:$U$39,PARTICIPANTES!A93,Estatal!$V$3:$V$39)+SUMIF(Estatal!$W$3:$W$39,PARTICIPANTES!A93,Estatal!$X$3:$X$39)+SUMIF(Estatal!$Y$3:$Y$39,PARTICIPANTES!A93,Estatal!$Z$3:$Z$39)</f>
        <v>0</v>
      </c>
      <c r="O93" s="24">
        <f t="shared" ca="1" si="1"/>
        <v>90</v>
      </c>
    </row>
    <row r="94" spans="1:15">
      <c r="A94" s="69" t="s">
        <v>132</v>
      </c>
      <c r="B94" t="s">
        <v>37</v>
      </c>
      <c r="C94" s="6" t="s">
        <v>20</v>
      </c>
      <c r="D94" s="6" t="s">
        <v>18</v>
      </c>
      <c r="E94" s="6"/>
      <c r="F94">
        <f>SUMIF(Liga!$A$2:$A$501,PARTICIPANTES!A94,Liga!$J$2:$J$501)</f>
        <v>160</v>
      </c>
      <c r="G94">
        <f>SUMIF('Copa EUS ABS Equipos'!$A$2:$A$26,PARTICIPANTES!A94,'Copa EUS ABS Equipos'!$C$2:$C$26)</f>
        <v>0</v>
      </c>
      <c r="J94">
        <f>SUMIF(Trials!$C$3:$C$53,PARTICIPANTES!A94,Trials!$D$3:$D$53)+SUMIF(Trials!$E$3:$E$53,PARTICIPANTES!A94,Trials!$F$3:$F$53)+SUMIF(Trials!$G$3:$G$53,PARTICIPANTES!A94,Trials!$H$3:$H$53)+SUMIF(Trials!$I$3:$I$53,PARTICIPANTES!A94,Trials!$J$3:$J$53)+SUMIF(Trials!$K$3:$K$53,PARTICIPANTES!A94,Trials!$L$3:$L$53)+SUMIF(Trials!$M$3:$M$53,PARTICIPANTES!A94,Trials!$N$3:$N$53)</f>
        <v>0</v>
      </c>
      <c r="K94">
        <f>SUMIF('Pre-Estatal'!$C$3:$C$39,PARTICIPANTES!A94,'Pre-Estatal'!$D$3:$D$39)+SUMIF('Pre-Estatal'!$E$3:$E$39,PARTICIPANTES!A94,'Pre-Estatal'!$F$3:$F$39)+SUMIF('Pre-Estatal'!$G$3:$G$39,PARTICIPANTES!A94,'Pre-Estatal'!$H$3:$H$39)+SUMIF('Pre-Estatal'!$I$3:$I$39,PARTICIPANTES!A94,'Pre-Estatal'!$J$3:$J$39)+SUMIF('Pre-Estatal'!$K$3:$K$39,PARTICIPANTES!A94,'Pre-Estatal'!$L$3:$L$39)+SUMIF('Pre-Estatal'!$M$3:$M$39,PARTICIPANTES!A94,'Pre-Estatal'!$N$3:$N$39)+SUMIF('Pre-Estatal'!$O$3:$O$39,PARTICIPANTES!A94,'Pre-Estatal'!$P$3:$P$39)+SUMIF('Pre-Estatal'!$Q$3:$Q$39,PARTICIPANTES!A94,'Pre-Estatal'!$R$3:$R$39)+SUMIF('Pre-Estatal'!$S$3:$S$39,PARTICIPANTES!A94,'Pre-Estatal'!$T$3:$T$39)+SUMIF('Pre-Estatal'!$U$3:$U$39,PARTICIPANTES!A94,'Pre-Estatal'!$V$3:$V$39)+SUMIF('Pre-Estatal'!$W$3:$W$39,PARTICIPANTES!A94,'Pre-Estatal'!$X$3:$X$39)+SUMIF('Pre-Estatal'!$Y$3:$Y$39,PARTICIPANTES!A94,'Pre-Estatal'!$Z$3:$Z$39)</f>
        <v>0</v>
      </c>
      <c r="L94">
        <f ca="1">SUMIF(Estatal!$E$3:$E$39,PARTICIPANTES!A94,Estatal!$F$3:$F$39)+SUMIF(Estatal!$G$3:$G$39,PARTICIPANTES!A94,Estatal!$H$3:$H$39)+SUMIF(Estatal!$I$3:$I$39,PARTICIPANTES!A94,Estatal!$J$3:$J$39)+SUMIF(Estatal!$K$3:$K$39,PARTICIPANTES!A94,Estatal!$L$3:$L$39)+SUMIF(Estatal!$M$3:$M$39,PARTICIPANTES!A94,Estatal!$N$3:$N$39)+SUMIF(Estatal!$O$3:$O$39,PARTICIPANTES!A94,Estatal!$P$3:$P$39)+SUMIF(Estatal!$Q$3:$MQ$39,PARTICIPANTES!A94,Estatal!$R$3:$R$39)+SUMIF(Estatal!$S$3:$S$39,PARTICIPANTES!A94,Estatal!$T$3:$T$39)+SUMIF(Estatal!$U$3:$U$39,PARTICIPANTES!A94,Estatal!$V$3:$V$39)+SUMIF(Estatal!$W$3:$W$39,PARTICIPANTES!A94,Estatal!$X$3:$X$39)+SUMIF(Estatal!$Y$3:$Y$39,PARTICIPANTES!A94,Estatal!$Z$3:$Z$39)</f>
        <v>0</v>
      </c>
      <c r="O94" s="24">
        <f t="shared" ca="1" si="1"/>
        <v>160</v>
      </c>
    </row>
    <row r="95" spans="1:15">
      <c r="A95" s="69" t="s">
        <v>133</v>
      </c>
      <c r="B95" t="s">
        <v>37</v>
      </c>
      <c r="C95" s="6" t="s">
        <v>20</v>
      </c>
      <c r="D95" s="6" t="s">
        <v>18</v>
      </c>
      <c r="E95" s="6">
        <v>2004</v>
      </c>
      <c r="F95">
        <f>SUMIF(Liga!$A$2:$A$501,PARTICIPANTES!A95,Liga!$J$2:$J$501)</f>
        <v>150</v>
      </c>
      <c r="G95">
        <f>SUMIF('Copa EUS ABS Equipos'!$A$2:$A$26,PARTICIPANTES!A95,'Copa EUS ABS Equipos'!$C$2:$C$26)</f>
        <v>0</v>
      </c>
      <c r="J95">
        <f>SUMIF(Trials!$C$3:$C$53,PARTICIPANTES!A95,Trials!$D$3:$D$53)+SUMIF(Trials!$E$3:$E$53,PARTICIPANTES!A95,Trials!$F$3:$F$53)+SUMIF(Trials!$G$3:$G$53,PARTICIPANTES!A95,Trials!$H$3:$H$53)+SUMIF(Trials!$I$3:$I$53,PARTICIPANTES!A95,Trials!$J$3:$J$53)+SUMIF(Trials!$K$3:$K$53,PARTICIPANTES!A95,Trials!$L$3:$L$53)+SUMIF(Trials!$M$3:$M$53,PARTICIPANTES!A95,Trials!$N$3:$N$53)</f>
        <v>0</v>
      </c>
      <c r="K95">
        <f>SUMIF('Pre-Estatal'!$C$3:$C$39,PARTICIPANTES!A95,'Pre-Estatal'!$D$3:$D$39)+SUMIF('Pre-Estatal'!$E$3:$E$39,PARTICIPANTES!A95,'Pre-Estatal'!$F$3:$F$39)+SUMIF('Pre-Estatal'!$G$3:$G$39,PARTICIPANTES!A95,'Pre-Estatal'!$H$3:$H$39)+SUMIF('Pre-Estatal'!$I$3:$I$39,PARTICIPANTES!A95,'Pre-Estatal'!$J$3:$J$39)+SUMIF('Pre-Estatal'!$K$3:$K$39,PARTICIPANTES!A95,'Pre-Estatal'!$L$3:$L$39)+SUMIF('Pre-Estatal'!$M$3:$M$39,PARTICIPANTES!A95,'Pre-Estatal'!$N$3:$N$39)+SUMIF('Pre-Estatal'!$O$3:$O$39,PARTICIPANTES!A95,'Pre-Estatal'!$P$3:$P$39)+SUMIF('Pre-Estatal'!$Q$3:$Q$39,PARTICIPANTES!A95,'Pre-Estatal'!$R$3:$R$39)+SUMIF('Pre-Estatal'!$S$3:$S$39,PARTICIPANTES!A95,'Pre-Estatal'!$T$3:$T$39)+SUMIF('Pre-Estatal'!$U$3:$U$39,PARTICIPANTES!A95,'Pre-Estatal'!$V$3:$V$39)+SUMIF('Pre-Estatal'!$W$3:$W$39,PARTICIPANTES!A95,'Pre-Estatal'!$X$3:$X$39)+SUMIF('Pre-Estatal'!$Y$3:$Y$39,PARTICIPANTES!A95,'Pre-Estatal'!$Z$3:$Z$39)</f>
        <v>0</v>
      </c>
      <c r="L95">
        <f ca="1">SUMIF(Estatal!$E$3:$E$39,PARTICIPANTES!A95,Estatal!$F$3:$F$39)+SUMIF(Estatal!$G$3:$G$39,PARTICIPANTES!A95,Estatal!$H$3:$H$39)+SUMIF(Estatal!$I$3:$I$39,PARTICIPANTES!A95,Estatal!$J$3:$J$39)+SUMIF(Estatal!$K$3:$K$39,PARTICIPANTES!A95,Estatal!$L$3:$L$39)+SUMIF(Estatal!$M$3:$M$39,PARTICIPANTES!A95,Estatal!$N$3:$N$39)+SUMIF(Estatal!$O$3:$O$39,PARTICIPANTES!A95,Estatal!$P$3:$P$39)+SUMIF(Estatal!$Q$3:$MQ$39,PARTICIPANTES!A95,Estatal!$R$3:$R$39)+SUMIF(Estatal!$S$3:$S$39,PARTICIPANTES!A95,Estatal!$T$3:$T$39)+SUMIF(Estatal!$U$3:$U$39,PARTICIPANTES!A95,Estatal!$V$3:$V$39)+SUMIF(Estatal!$W$3:$W$39,PARTICIPANTES!A95,Estatal!$X$3:$X$39)+SUMIF(Estatal!$Y$3:$Y$39,PARTICIPANTES!A95,Estatal!$Z$3:$Z$39)</f>
        <v>0</v>
      </c>
      <c r="O95" s="24">
        <f t="shared" ca="1" si="1"/>
        <v>150</v>
      </c>
    </row>
    <row r="96" spans="1:15">
      <c r="A96" s="69" t="s">
        <v>134</v>
      </c>
      <c r="B96" t="s">
        <v>37</v>
      </c>
      <c r="C96" s="6" t="s">
        <v>58</v>
      </c>
      <c r="D96" s="6" t="s">
        <v>18</v>
      </c>
      <c r="E96" s="6"/>
      <c r="F96">
        <f>SUMIF(Liga!$A$2:$A$501,PARTICIPANTES!A96,Liga!$J$2:$J$501)</f>
        <v>275</v>
      </c>
      <c r="G96">
        <f>SUMIF('Copa EUS ABS Equipos'!$A$2:$A$26,PARTICIPANTES!A96,'Copa EUS ABS Equipos'!$C$2:$C$26)</f>
        <v>0</v>
      </c>
      <c r="J96">
        <f>SUMIF(Trials!$C$3:$C$53,PARTICIPANTES!A96,Trials!$D$3:$D$53)+SUMIF(Trials!$E$3:$E$53,PARTICIPANTES!A96,Trials!$F$3:$F$53)+SUMIF(Trials!$G$3:$G$53,PARTICIPANTES!A96,Trials!$H$3:$H$53)+SUMIF(Trials!$I$3:$I$53,PARTICIPANTES!A96,Trials!$J$3:$J$53)+SUMIF(Trials!$K$3:$K$53,PARTICIPANTES!A96,Trials!$L$3:$L$53)+SUMIF(Trials!$M$3:$M$53,PARTICIPANTES!A96,Trials!$N$3:$N$53)</f>
        <v>0</v>
      </c>
      <c r="K96">
        <f>SUMIF('Pre-Estatal'!$C$3:$C$39,PARTICIPANTES!A96,'Pre-Estatal'!$D$3:$D$39)+SUMIF('Pre-Estatal'!$E$3:$E$39,PARTICIPANTES!A96,'Pre-Estatal'!$F$3:$F$39)+SUMIF('Pre-Estatal'!$G$3:$G$39,PARTICIPANTES!A96,'Pre-Estatal'!$H$3:$H$39)+SUMIF('Pre-Estatal'!$I$3:$I$39,PARTICIPANTES!A96,'Pre-Estatal'!$J$3:$J$39)+SUMIF('Pre-Estatal'!$K$3:$K$39,PARTICIPANTES!A96,'Pre-Estatal'!$L$3:$L$39)+SUMIF('Pre-Estatal'!$M$3:$M$39,PARTICIPANTES!A96,'Pre-Estatal'!$N$3:$N$39)+SUMIF('Pre-Estatal'!$O$3:$O$39,PARTICIPANTES!A96,'Pre-Estatal'!$P$3:$P$39)+SUMIF('Pre-Estatal'!$Q$3:$Q$39,PARTICIPANTES!A96,'Pre-Estatal'!$R$3:$R$39)+SUMIF('Pre-Estatal'!$S$3:$S$39,PARTICIPANTES!A96,'Pre-Estatal'!$T$3:$T$39)+SUMIF('Pre-Estatal'!$U$3:$U$39,PARTICIPANTES!A96,'Pre-Estatal'!$V$3:$V$39)+SUMIF('Pre-Estatal'!$W$3:$W$39,PARTICIPANTES!A96,'Pre-Estatal'!$X$3:$X$39)+SUMIF('Pre-Estatal'!$Y$3:$Y$39,PARTICIPANTES!A96,'Pre-Estatal'!$Z$3:$Z$39)</f>
        <v>280</v>
      </c>
      <c r="L96">
        <f ca="1">SUMIF(Estatal!$E$3:$E$39,PARTICIPANTES!A96,Estatal!$F$3:$F$39)+SUMIF(Estatal!$G$3:$G$39,PARTICIPANTES!A96,Estatal!$H$3:$H$39)+SUMIF(Estatal!$I$3:$I$39,PARTICIPANTES!A96,Estatal!$J$3:$J$39)+SUMIF(Estatal!$K$3:$K$39,PARTICIPANTES!A96,Estatal!$L$3:$L$39)+SUMIF(Estatal!$M$3:$M$39,PARTICIPANTES!A96,Estatal!$N$3:$N$39)+SUMIF(Estatal!$O$3:$O$39,PARTICIPANTES!A96,Estatal!$P$3:$P$39)+SUMIF(Estatal!$Q$3:$MQ$39,PARTICIPANTES!A96,Estatal!$R$3:$R$39)+SUMIF(Estatal!$S$3:$S$39,PARTICIPANTES!A96,Estatal!$T$3:$T$39)+SUMIF(Estatal!$U$3:$U$39,PARTICIPANTES!A96,Estatal!$V$3:$V$39)+SUMIF(Estatal!$W$3:$W$39,PARTICIPANTES!A96,Estatal!$X$3:$X$39)+SUMIF(Estatal!$Y$3:$Y$39,PARTICIPANTES!A96,Estatal!$Z$3:$Z$39)</f>
        <v>0</v>
      </c>
      <c r="O96" s="24">
        <f t="shared" ref="O96:O159" ca="1" si="2">SUM(F96:N96)</f>
        <v>555</v>
      </c>
    </row>
    <row r="97" spans="1:15">
      <c r="A97" s="69" t="s">
        <v>135</v>
      </c>
      <c r="B97" t="s">
        <v>37</v>
      </c>
      <c r="C97" s="6" t="s">
        <v>58</v>
      </c>
      <c r="D97" s="6" t="s">
        <v>18</v>
      </c>
      <c r="E97" s="6"/>
      <c r="F97">
        <f>SUMIF(Liga!$A$2:$A$501,PARTICIPANTES!A97,Liga!$J$2:$J$501)</f>
        <v>0</v>
      </c>
      <c r="G97">
        <f>SUMIF('Copa EUS ABS Equipos'!$A$2:$A$26,PARTICIPANTES!A97,'Copa EUS ABS Equipos'!$C$2:$C$26)</f>
        <v>0</v>
      </c>
      <c r="J97">
        <f>SUMIF(Trials!$C$3:$C$53,PARTICIPANTES!A97,Trials!$D$3:$D$53)+SUMIF(Trials!$E$3:$E$53,PARTICIPANTES!A97,Trials!$F$3:$F$53)+SUMIF(Trials!$G$3:$G$53,PARTICIPANTES!A97,Trials!$H$3:$H$53)+SUMIF(Trials!$I$3:$I$53,PARTICIPANTES!A97,Trials!$J$3:$J$53)+SUMIF(Trials!$K$3:$K$53,PARTICIPANTES!A97,Trials!$L$3:$L$53)+SUMIF(Trials!$M$3:$M$53,PARTICIPANTES!A97,Trials!$N$3:$N$53)</f>
        <v>0</v>
      </c>
      <c r="K97">
        <f>SUMIF('Pre-Estatal'!$C$3:$C$39,PARTICIPANTES!A97,'Pre-Estatal'!$D$3:$D$39)+SUMIF('Pre-Estatal'!$E$3:$E$39,PARTICIPANTES!A97,'Pre-Estatal'!$F$3:$F$39)+SUMIF('Pre-Estatal'!$G$3:$G$39,PARTICIPANTES!A97,'Pre-Estatal'!$H$3:$H$39)+SUMIF('Pre-Estatal'!$I$3:$I$39,PARTICIPANTES!A97,'Pre-Estatal'!$J$3:$J$39)+SUMIF('Pre-Estatal'!$K$3:$K$39,PARTICIPANTES!A97,'Pre-Estatal'!$L$3:$L$39)+SUMIF('Pre-Estatal'!$M$3:$M$39,PARTICIPANTES!A97,'Pre-Estatal'!$N$3:$N$39)+SUMIF('Pre-Estatal'!$O$3:$O$39,PARTICIPANTES!A97,'Pre-Estatal'!$P$3:$P$39)+SUMIF('Pre-Estatal'!$Q$3:$Q$39,PARTICIPANTES!A97,'Pre-Estatal'!$R$3:$R$39)+SUMIF('Pre-Estatal'!$S$3:$S$39,PARTICIPANTES!A97,'Pre-Estatal'!$T$3:$T$39)+SUMIF('Pre-Estatal'!$U$3:$U$39,PARTICIPANTES!A97,'Pre-Estatal'!$V$3:$V$39)+SUMIF('Pre-Estatal'!$W$3:$W$39,PARTICIPANTES!A97,'Pre-Estatal'!$X$3:$X$39)+SUMIF('Pre-Estatal'!$Y$3:$Y$39,PARTICIPANTES!A97,'Pre-Estatal'!$Z$3:$Z$39)</f>
        <v>0</v>
      </c>
      <c r="L97">
        <f ca="1">SUMIF(Estatal!$E$3:$E$39,PARTICIPANTES!A97,Estatal!$F$3:$F$39)+SUMIF(Estatal!$G$3:$G$39,PARTICIPANTES!A97,Estatal!$H$3:$H$39)+SUMIF(Estatal!$I$3:$I$39,PARTICIPANTES!A97,Estatal!$J$3:$J$39)+SUMIF(Estatal!$K$3:$K$39,PARTICIPANTES!A97,Estatal!$L$3:$L$39)+SUMIF(Estatal!$M$3:$M$39,PARTICIPANTES!A97,Estatal!$N$3:$N$39)+SUMIF(Estatal!$O$3:$O$39,PARTICIPANTES!A97,Estatal!$P$3:$P$39)+SUMIF(Estatal!$Q$3:$MQ$39,PARTICIPANTES!A97,Estatal!$R$3:$R$39)+SUMIF(Estatal!$S$3:$S$39,PARTICIPANTES!A97,Estatal!$T$3:$T$39)+SUMIF(Estatal!$U$3:$U$39,PARTICIPANTES!A97,Estatal!$V$3:$V$39)+SUMIF(Estatal!$W$3:$W$39,PARTICIPANTES!A97,Estatal!$X$3:$X$39)+SUMIF(Estatal!$Y$3:$Y$39,PARTICIPANTES!A97,Estatal!$Z$3:$Z$39)</f>
        <v>0</v>
      </c>
      <c r="O97" s="24">
        <f t="shared" ca="1" si="2"/>
        <v>0</v>
      </c>
    </row>
    <row r="98" spans="1:15">
      <c r="A98" s="69" t="s">
        <v>136</v>
      </c>
      <c r="B98" t="s">
        <v>37</v>
      </c>
      <c r="C98" s="6" t="s">
        <v>58</v>
      </c>
      <c r="D98" s="6" t="s">
        <v>18</v>
      </c>
      <c r="E98" s="6"/>
      <c r="F98">
        <f>SUMIF(Liga!$A$2:$A$501,PARTICIPANTES!A98,Liga!$J$2:$J$501)</f>
        <v>55</v>
      </c>
      <c r="G98">
        <f>SUMIF('Copa EUS ABS Equipos'!$A$2:$A$26,PARTICIPANTES!A98,'Copa EUS ABS Equipos'!$C$2:$C$26)</f>
        <v>0</v>
      </c>
      <c r="J98">
        <f>SUMIF(Trials!$C$3:$C$53,PARTICIPANTES!A98,Trials!$D$3:$D$53)+SUMIF(Trials!$E$3:$E$53,PARTICIPANTES!A98,Trials!$F$3:$F$53)+SUMIF(Trials!$G$3:$G$53,PARTICIPANTES!A98,Trials!$H$3:$H$53)+SUMIF(Trials!$I$3:$I$53,PARTICIPANTES!A98,Trials!$J$3:$J$53)+SUMIF(Trials!$K$3:$K$53,PARTICIPANTES!A98,Trials!$L$3:$L$53)+SUMIF(Trials!$M$3:$M$53,PARTICIPANTES!A98,Trials!$N$3:$N$53)</f>
        <v>0</v>
      </c>
      <c r="K98">
        <f>SUMIF('Pre-Estatal'!$C$3:$C$39,PARTICIPANTES!A98,'Pre-Estatal'!$D$3:$D$39)+SUMIF('Pre-Estatal'!$E$3:$E$39,PARTICIPANTES!A98,'Pre-Estatal'!$F$3:$F$39)+SUMIF('Pre-Estatal'!$G$3:$G$39,PARTICIPANTES!A98,'Pre-Estatal'!$H$3:$H$39)+SUMIF('Pre-Estatal'!$I$3:$I$39,PARTICIPANTES!A98,'Pre-Estatal'!$J$3:$J$39)+SUMIF('Pre-Estatal'!$K$3:$K$39,PARTICIPANTES!A98,'Pre-Estatal'!$L$3:$L$39)+SUMIF('Pre-Estatal'!$M$3:$M$39,PARTICIPANTES!A98,'Pre-Estatal'!$N$3:$N$39)+SUMIF('Pre-Estatal'!$O$3:$O$39,PARTICIPANTES!A98,'Pre-Estatal'!$P$3:$P$39)+SUMIF('Pre-Estatal'!$Q$3:$Q$39,PARTICIPANTES!A98,'Pre-Estatal'!$R$3:$R$39)+SUMIF('Pre-Estatal'!$S$3:$S$39,PARTICIPANTES!A98,'Pre-Estatal'!$T$3:$T$39)+SUMIF('Pre-Estatal'!$U$3:$U$39,PARTICIPANTES!A98,'Pre-Estatal'!$V$3:$V$39)+SUMIF('Pre-Estatal'!$W$3:$W$39,PARTICIPANTES!A98,'Pre-Estatal'!$X$3:$X$39)+SUMIF('Pre-Estatal'!$Y$3:$Y$39,PARTICIPANTES!A98,'Pre-Estatal'!$Z$3:$Z$39)</f>
        <v>0</v>
      </c>
      <c r="L98">
        <f ca="1">SUMIF(Estatal!$E$3:$E$39,PARTICIPANTES!A98,Estatal!$F$3:$F$39)+SUMIF(Estatal!$G$3:$G$39,PARTICIPANTES!A98,Estatal!$H$3:$H$39)+SUMIF(Estatal!$I$3:$I$39,PARTICIPANTES!A98,Estatal!$J$3:$J$39)+SUMIF(Estatal!$K$3:$K$39,PARTICIPANTES!A98,Estatal!$L$3:$L$39)+SUMIF(Estatal!$M$3:$M$39,PARTICIPANTES!A98,Estatal!$N$3:$N$39)+SUMIF(Estatal!$O$3:$O$39,PARTICIPANTES!A98,Estatal!$P$3:$P$39)+SUMIF(Estatal!$Q$3:$MQ$39,PARTICIPANTES!A98,Estatal!$R$3:$R$39)+SUMIF(Estatal!$S$3:$S$39,PARTICIPANTES!A98,Estatal!$T$3:$T$39)+SUMIF(Estatal!$U$3:$U$39,PARTICIPANTES!A98,Estatal!$V$3:$V$39)+SUMIF(Estatal!$W$3:$W$39,PARTICIPANTES!A98,Estatal!$X$3:$X$39)+SUMIF(Estatal!$Y$3:$Y$39,PARTICIPANTES!A98,Estatal!$Z$3:$Z$39)</f>
        <v>0</v>
      </c>
      <c r="O98" s="24">
        <f t="shared" ca="1" si="2"/>
        <v>55</v>
      </c>
    </row>
    <row r="99" spans="1:15">
      <c r="A99" s="69" t="s">
        <v>137</v>
      </c>
      <c r="B99" t="s">
        <v>37</v>
      </c>
      <c r="C99" s="6" t="s">
        <v>20</v>
      </c>
      <c r="D99" s="6" t="s">
        <v>18</v>
      </c>
      <c r="E99" s="6">
        <v>2003</v>
      </c>
      <c r="F99">
        <f>SUMIF(Liga!$A$2:$A$501,PARTICIPANTES!A99,Liga!$J$2:$J$501)</f>
        <v>240</v>
      </c>
      <c r="G99">
        <f>SUMIF('Copa EUS ABS Equipos'!$A$2:$A$26,PARTICIPANTES!A99,'Copa EUS ABS Equipos'!$C$2:$C$26)</f>
        <v>0</v>
      </c>
      <c r="J99">
        <f>SUMIF(Trials!$C$3:$C$53,PARTICIPANTES!A99,Trials!$D$3:$D$53)+SUMIF(Trials!$E$3:$E$53,PARTICIPANTES!A99,Trials!$F$3:$F$53)+SUMIF(Trials!$G$3:$G$53,PARTICIPANTES!A99,Trials!$H$3:$H$53)+SUMIF(Trials!$I$3:$I$53,PARTICIPANTES!A99,Trials!$J$3:$J$53)+SUMIF(Trials!$K$3:$K$53,PARTICIPANTES!A99,Trials!$L$3:$L$53)+SUMIF(Trials!$M$3:$M$53,PARTICIPANTES!A99,Trials!$N$3:$N$53)</f>
        <v>0</v>
      </c>
      <c r="K99">
        <f>SUMIF('Pre-Estatal'!$C$3:$C$39,PARTICIPANTES!A99,'Pre-Estatal'!$D$3:$D$39)+SUMIF('Pre-Estatal'!$E$3:$E$39,PARTICIPANTES!A99,'Pre-Estatal'!$F$3:$F$39)+SUMIF('Pre-Estatal'!$G$3:$G$39,PARTICIPANTES!A99,'Pre-Estatal'!$H$3:$H$39)+SUMIF('Pre-Estatal'!$I$3:$I$39,PARTICIPANTES!A99,'Pre-Estatal'!$J$3:$J$39)+SUMIF('Pre-Estatal'!$K$3:$K$39,PARTICIPANTES!A99,'Pre-Estatal'!$L$3:$L$39)+SUMIF('Pre-Estatal'!$M$3:$M$39,PARTICIPANTES!A99,'Pre-Estatal'!$N$3:$N$39)+SUMIF('Pre-Estatal'!$O$3:$O$39,PARTICIPANTES!A99,'Pre-Estatal'!$P$3:$P$39)+SUMIF('Pre-Estatal'!$Q$3:$Q$39,PARTICIPANTES!A99,'Pre-Estatal'!$R$3:$R$39)+SUMIF('Pre-Estatal'!$S$3:$S$39,PARTICIPANTES!A99,'Pre-Estatal'!$T$3:$T$39)+SUMIF('Pre-Estatal'!$U$3:$U$39,PARTICIPANTES!A99,'Pre-Estatal'!$V$3:$V$39)+SUMIF('Pre-Estatal'!$W$3:$W$39,PARTICIPANTES!A99,'Pre-Estatal'!$X$3:$X$39)+SUMIF('Pre-Estatal'!$Y$3:$Y$39,PARTICIPANTES!A99,'Pre-Estatal'!$Z$3:$Z$39)</f>
        <v>0</v>
      </c>
      <c r="L99">
        <f ca="1">SUMIF(Estatal!$E$3:$E$39,PARTICIPANTES!A99,Estatal!$F$3:$F$39)+SUMIF(Estatal!$G$3:$G$39,PARTICIPANTES!A99,Estatal!$H$3:$H$39)+SUMIF(Estatal!$I$3:$I$39,PARTICIPANTES!A99,Estatal!$J$3:$J$39)+SUMIF(Estatal!$K$3:$K$39,PARTICIPANTES!A99,Estatal!$L$3:$L$39)+SUMIF(Estatal!$M$3:$M$39,PARTICIPANTES!A99,Estatal!$N$3:$N$39)+SUMIF(Estatal!$O$3:$O$39,PARTICIPANTES!A99,Estatal!$P$3:$P$39)+SUMIF(Estatal!$Q$3:$MQ$39,PARTICIPANTES!A99,Estatal!$R$3:$R$39)+SUMIF(Estatal!$S$3:$S$39,PARTICIPANTES!A99,Estatal!$T$3:$T$39)+SUMIF(Estatal!$U$3:$U$39,PARTICIPANTES!A99,Estatal!$V$3:$V$39)+SUMIF(Estatal!$W$3:$W$39,PARTICIPANTES!A99,Estatal!$X$3:$X$39)+SUMIF(Estatal!$Y$3:$Y$39,PARTICIPANTES!A99,Estatal!$Z$3:$Z$39)</f>
        <v>0</v>
      </c>
      <c r="O99" s="24">
        <f t="shared" ca="1" si="2"/>
        <v>240</v>
      </c>
    </row>
    <row r="100" spans="1:15">
      <c r="A100" s="69" t="s">
        <v>138</v>
      </c>
      <c r="B100" t="s">
        <v>37</v>
      </c>
      <c r="C100" s="6" t="s">
        <v>17</v>
      </c>
      <c r="D100" s="6" t="s">
        <v>18</v>
      </c>
      <c r="E100" s="6">
        <v>2007</v>
      </c>
      <c r="F100">
        <f>SUMIF(Liga!$A$2:$A$501,PARTICIPANTES!A100,Liga!$J$2:$J$501)</f>
        <v>0</v>
      </c>
      <c r="G100">
        <f>SUMIF('Copa EUS ABS Equipos'!$A$2:$A$26,PARTICIPANTES!A100,'Copa EUS ABS Equipos'!$C$2:$C$26)</f>
        <v>0</v>
      </c>
      <c r="J100">
        <f>SUMIF(Trials!$C$3:$C$53,PARTICIPANTES!A100,Trials!$D$3:$D$53)+SUMIF(Trials!$E$3:$E$53,PARTICIPANTES!A100,Trials!$F$3:$F$53)+SUMIF(Trials!$G$3:$G$53,PARTICIPANTES!A100,Trials!$H$3:$H$53)+SUMIF(Trials!$I$3:$I$53,PARTICIPANTES!A100,Trials!$J$3:$J$53)+SUMIF(Trials!$K$3:$K$53,PARTICIPANTES!A100,Trials!$L$3:$L$53)+SUMIF(Trials!$M$3:$M$53,PARTICIPANTES!A100,Trials!$N$3:$N$53)</f>
        <v>0</v>
      </c>
      <c r="K100">
        <f>SUMIF('Pre-Estatal'!$C$3:$C$39,PARTICIPANTES!A100,'Pre-Estatal'!$D$3:$D$39)+SUMIF('Pre-Estatal'!$E$3:$E$39,PARTICIPANTES!A100,'Pre-Estatal'!$F$3:$F$39)+SUMIF('Pre-Estatal'!$G$3:$G$39,PARTICIPANTES!A100,'Pre-Estatal'!$H$3:$H$39)+SUMIF('Pre-Estatal'!$I$3:$I$39,PARTICIPANTES!A100,'Pre-Estatal'!$J$3:$J$39)+SUMIF('Pre-Estatal'!$K$3:$K$39,PARTICIPANTES!A100,'Pre-Estatal'!$L$3:$L$39)+SUMIF('Pre-Estatal'!$M$3:$M$39,PARTICIPANTES!A100,'Pre-Estatal'!$N$3:$N$39)+SUMIF('Pre-Estatal'!$O$3:$O$39,PARTICIPANTES!A100,'Pre-Estatal'!$P$3:$P$39)+SUMIF('Pre-Estatal'!$Q$3:$Q$39,PARTICIPANTES!A100,'Pre-Estatal'!$R$3:$R$39)+SUMIF('Pre-Estatal'!$S$3:$S$39,PARTICIPANTES!A100,'Pre-Estatal'!$T$3:$T$39)+SUMIF('Pre-Estatal'!$U$3:$U$39,PARTICIPANTES!A100,'Pre-Estatal'!$V$3:$V$39)+SUMIF('Pre-Estatal'!$W$3:$W$39,PARTICIPANTES!A100,'Pre-Estatal'!$X$3:$X$39)+SUMIF('Pre-Estatal'!$Y$3:$Y$39,PARTICIPANTES!A100,'Pre-Estatal'!$Z$3:$Z$39)</f>
        <v>0</v>
      </c>
      <c r="L100">
        <f ca="1">SUMIF(Estatal!$E$3:$E$39,PARTICIPANTES!A100,Estatal!$F$3:$F$39)+SUMIF(Estatal!$G$3:$G$39,PARTICIPANTES!A100,Estatal!$H$3:$H$39)+SUMIF(Estatal!$I$3:$I$39,PARTICIPANTES!A100,Estatal!$J$3:$J$39)+SUMIF(Estatal!$K$3:$K$39,PARTICIPANTES!A100,Estatal!$L$3:$L$39)+SUMIF(Estatal!$M$3:$M$39,PARTICIPANTES!A100,Estatal!$N$3:$N$39)+SUMIF(Estatal!$O$3:$O$39,PARTICIPANTES!A100,Estatal!$P$3:$P$39)+SUMIF(Estatal!$Q$3:$MQ$39,PARTICIPANTES!A100,Estatal!$R$3:$R$39)+SUMIF(Estatal!$S$3:$S$39,PARTICIPANTES!A100,Estatal!$T$3:$T$39)+SUMIF(Estatal!$U$3:$U$39,PARTICIPANTES!A100,Estatal!$V$3:$V$39)+SUMIF(Estatal!$W$3:$W$39,PARTICIPANTES!A100,Estatal!$X$3:$X$39)+SUMIF(Estatal!$Y$3:$Y$39,PARTICIPANTES!A100,Estatal!$Z$3:$Z$39)</f>
        <v>0</v>
      </c>
      <c r="O100" s="24">
        <f t="shared" ca="1" si="2"/>
        <v>0</v>
      </c>
    </row>
    <row r="101" spans="1:15">
      <c r="A101" s="69" t="s">
        <v>139</v>
      </c>
      <c r="B101" t="s">
        <v>37</v>
      </c>
      <c r="C101" s="6" t="s">
        <v>20</v>
      </c>
      <c r="D101" s="6" t="s">
        <v>18</v>
      </c>
      <c r="E101" s="6">
        <v>2000</v>
      </c>
      <c r="F101">
        <f>SUMIF(Liga!$A$2:$A$501,PARTICIPANTES!A101,Liga!$J$2:$J$501)</f>
        <v>160</v>
      </c>
      <c r="G101">
        <f>SUMIF('Copa EUS ABS Equipos'!$A$2:$A$26,PARTICIPANTES!A101,'Copa EUS ABS Equipos'!$C$2:$C$26)</f>
        <v>0</v>
      </c>
      <c r="J101">
        <f>SUMIF(Trials!$C$3:$C$53,PARTICIPANTES!A101,Trials!$D$3:$D$53)+SUMIF(Trials!$E$3:$E$53,PARTICIPANTES!A101,Trials!$F$3:$F$53)+SUMIF(Trials!$G$3:$G$53,PARTICIPANTES!A101,Trials!$H$3:$H$53)+SUMIF(Trials!$I$3:$I$53,PARTICIPANTES!A101,Trials!$J$3:$J$53)+SUMIF(Trials!$K$3:$K$53,PARTICIPANTES!A101,Trials!$L$3:$L$53)+SUMIF(Trials!$M$3:$M$53,PARTICIPANTES!A101,Trials!$N$3:$N$53)</f>
        <v>0</v>
      </c>
      <c r="K101">
        <f>SUMIF('Pre-Estatal'!$C$3:$C$39,PARTICIPANTES!A101,'Pre-Estatal'!$D$3:$D$39)+SUMIF('Pre-Estatal'!$E$3:$E$39,PARTICIPANTES!A101,'Pre-Estatal'!$F$3:$F$39)+SUMIF('Pre-Estatal'!$G$3:$G$39,PARTICIPANTES!A101,'Pre-Estatal'!$H$3:$H$39)+SUMIF('Pre-Estatal'!$I$3:$I$39,PARTICIPANTES!A101,'Pre-Estatal'!$J$3:$J$39)+SUMIF('Pre-Estatal'!$K$3:$K$39,PARTICIPANTES!A101,'Pre-Estatal'!$L$3:$L$39)+SUMIF('Pre-Estatal'!$M$3:$M$39,PARTICIPANTES!A101,'Pre-Estatal'!$N$3:$N$39)+SUMIF('Pre-Estatal'!$O$3:$O$39,PARTICIPANTES!A101,'Pre-Estatal'!$P$3:$P$39)+SUMIF('Pre-Estatal'!$Q$3:$Q$39,PARTICIPANTES!A101,'Pre-Estatal'!$R$3:$R$39)+SUMIF('Pre-Estatal'!$S$3:$S$39,PARTICIPANTES!A101,'Pre-Estatal'!$T$3:$T$39)+SUMIF('Pre-Estatal'!$U$3:$U$39,PARTICIPANTES!A101,'Pre-Estatal'!$V$3:$V$39)+SUMIF('Pre-Estatal'!$W$3:$W$39,PARTICIPANTES!A101,'Pre-Estatal'!$X$3:$X$39)+SUMIF('Pre-Estatal'!$Y$3:$Y$39,PARTICIPANTES!A101,'Pre-Estatal'!$Z$3:$Z$39)</f>
        <v>300</v>
      </c>
      <c r="L101">
        <f ca="1">SUMIF(Estatal!$E$3:$E$39,PARTICIPANTES!A101,Estatal!$F$3:$F$39)+SUMIF(Estatal!$G$3:$G$39,PARTICIPANTES!A101,Estatal!$H$3:$H$39)+SUMIF(Estatal!$I$3:$I$39,PARTICIPANTES!A101,Estatal!$J$3:$J$39)+SUMIF(Estatal!$K$3:$K$39,PARTICIPANTES!A101,Estatal!$L$3:$L$39)+SUMIF(Estatal!$M$3:$M$39,PARTICIPANTES!A101,Estatal!$N$3:$N$39)+SUMIF(Estatal!$O$3:$O$39,PARTICIPANTES!A101,Estatal!$P$3:$P$39)+SUMIF(Estatal!$Q$3:$MQ$39,PARTICIPANTES!A101,Estatal!$R$3:$R$39)+SUMIF(Estatal!$S$3:$S$39,PARTICIPANTES!A101,Estatal!$T$3:$T$39)+SUMIF(Estatal!$U$3:$U$39,PARTICIPANTES!A101,Estatal!$V$3:$V$39)+SUMIF(Estatal!$W$3:$W$39,PARTICIPANTES!A101,Estatal!$X$3:$X$39)+SUMIF(Estatal!$Y$3:$Y$39,PARTICIPANTES!A101,Estatal!$Z$3:$Z$39)</f>
        <v>0</v>
      </c>
      <c r="O101" s="24">
        <f t="shared" ca="1" si="2"/>
        <v>460</v>
      </c>
    </row>
    <row r="102" spans="1:15">
      <c r="A102" s="69" t="s">
        <v>140</v>
      </c>
      <c r="B102" t="s">
        <v>37</v>
      </c>
      <c r="C102" s="6" t="s">
        <v>20</v>
      </c>
      <c r="D102" s="6" t="s">
        <v>18</v>
      </c>
      <c r="E102" s="6">
        <v>2003</v>
      </c>
      <c r="F102">
        <f>SUMIF(Liga!$A$2:$A$501,PARTICIPANTES!A102,Liga!$J$2:$J$501)</f>
        <v>950</v>
      </c>
      <c r="G102">
        <f>SUMIF('Copa EUS ABS Equipos'!$A$2:$A$26,PARTICIPANTES!A102,'Copa EUS ABS Equipos'!$C$2:$C$26)</f>
        <v>0</v>
      </c>
      <c r="J102">
        <f>SUMIF(Trials!$C$3:$C$53,PARTICIPANTES!A102,Trials!$D$3:$D$53)+SUMIF(Trials!$E$3:$E$53,PARTICIPANTES!A102,Trials!$F$3:$F$53)+SUMIF(Trials!$G$3:$G$53,PARTICIPANTES!A102,Trials!$H$3:$H$53)+SUMIF(Trials!$I$3:$I$53,PARTICIPANTES!A102,Trials!$J$3:$J$53)+SUMIF(Trials!$K$3:$K$53,PARTICIPANTES!A102,Trials!$L$3:$L$53)+SUMIF(Trials!$M$3:$M$53,PARTICIPANTES!A102,Trials!$N$3:$N$53)</f>
        <v>0</v>
      </c>
      <c r="K102">
        <f>SUMIF('Pre-Estatal'!$C$3:$C$39,PARTICIPANTES!A102,'Pre-Estatal'!$D$3:$D$39)+SUMIF('Pre-Estatal'!$E$3:$E$39,PARTICIPANTES!A102,'Pre-Estatal'!$F$3:$F$39)+SUMIF('Pre-Estatal'!$G$3:$G$39,PARTICIPANTES!A102,'Pre-Estatal'!$H$3:$H$39)+SUMIF('Pre-Estatal'!$I$3:$I$39,PARTICIPANTES!A102,'Pre-Estatal'!$J$3:$J$39)+SUMIF('Pre-Estatal'!$K$3:$K$39,PARTICIPANTES!A102,'Pre-Estatal'!$L$3:$L$39)+SUMIF('Pre-Estatal'!$M$3:$M$39,PARTICIPANTES!A102,'Pre-Estatal'!$N$3:$N$39)+SUMIF('Pre-Estatal'!$O$3:$O$39,PARTICIPANTES!A102,'Pre-Estatal'!$P$3:$P$39)+SUMIF('Pre-Estatal'!$Q$3:$Q$39,PARTICIPANTES!A102,'Pre-Estatal'!$R$3:$R$39)+SUMIF('Pre-Estatal'!$S$3:$S$39,PARTICIPANTES!A102,'Pre-Estatal'!$T$3:$T$39)+SUMIF('Pre-Estatal'!$U$3:$U$39,PARTICIPANTES!A102,'Pre-Estatal'!$V$3:$V$39)+SUMIF('Pre-Estatal'!$W$3:$W$39,PARTICIPANTES!A102,'Pre-Estatal'!$X$3:$X$39)+SUMIF('Pre-Estatal'!$Y$3:$Y$39,PARTICIPANTES!A102,'Pre-Estatal'!$Z$3:$Z$39)</f>
        <v>0</v>
      </c>
      <c r="L102">
        <f ca="1">SUMIF(Estatal!$E$3:$E$39,PARTICIPANTES!A102,Estatal!$F$3:$F$39)+SUMIF(Estatal!$G$3:$G$39,PARTICIPANTES!A102,Estatal!$H$3:$H$39)+SUMIF(Estatal!$I$3:$I$39,PARTICIPANTES!A102,Estatal!$J$3:$J$39)+SUMIF(Estatal!$K$3:$K$39,PARTICIPANTES!A102,Estatal!$L$3:$L$39)+SUMIF(Estatal!$M$3:$M$39,PARTICIPANTES!A102,Estatal!$N$3:$N$39)+SUMIF(Estatal!$O$3:$O$39,PARTICIPANTES!A102,Estatal!$P$3:$P$39)+SUMIF(Estatal!$Q$3:$MQ$39,PARTICIPANTES!A102,Estatal!$R$3:$R$39)+SUMIF(Estatal!$S$3:$S$39,PARTICIPANTES!A102,Estatal!$T$3:$T$39)+SUMIF(Estatal!$U$3:$U$39,PARTICIPANTES!A102,Estatal!$V$3:$V$39)+SUMIF(Estatal!$W$3:$W$39,PARTICIPANTES!A102,Estatal!$X$3:$X$39)+SUMIF(Estatal!$Y$3:$Y$39,PARTICIPANTES!A102,Estatal!$Z$3:$Z$39)</f>
        <v>0</v>
      </c>
      <c r="O102" s="24">
        <f t="shared" ca="1" si="2"/>
        <v>950</v>
      </c>
    </row>
    <row r="103" spans="1:15">
      <c r="A103" s="69" t="s">
        <v>141</v>
      </c>
      <c r="B103" t="s">
        <v>37</v>
      </c>
      <c r="C103" s="6" t="s">
        <v>58</v>
      </c>
      <c r="D103" s="6" t="s">
        <v>18</v>
      </c>
      <c r="E103" s="6"/>
      <c r="F103">
        <f>SUMIF(Liga!$A$2:$A$501,PARTICIPANTES!A103,Liga!$J$2:$J$501)</f>
        <v>0</v>
      </c>
      <c r="G103">
        <f>SUMIF('Copa EUS ABS Equipos'!$A$2:$A$26,PARTICIPANTES!A103,'Copa EUS ABS Equipos'!$C$2:$C$26)</f>
        <v>0</v>
      </c>
      <c r="J103">
        <f>SUMIF(Trials!$C$3:$C$53,PARTICIPANTES!A103,Trials!$D$3:$D$53)+SUMIF(Trials!$E$3:$E$53,PARTICIPANTES!A103,Trials!$F$3:$F$53)+SUMIF(Trials!$G$3:$G$53,PARTICIPANTES!A103,Trials!$H$3:$H$53)+SUMIF(Trials!$I$3:$I$53,PARTICIPANTES!A103,Trials!$J$3:$J$53)+SUMIF(Trials!$K$3:$K$53,PARTICIPANTES!A103,Trials!$L$3:$L$53)+SUMIF(Trials!$M$3:$M$53,PARTICIPANTES!A103,Trials!$N$3:$N$53)</f>
        <v>0</v>
      </c>
      <c r="K103">
        <f>SUMIF('Pre-Estatal'!$C$3:$C$39,PARTICIPANTES!A103,'Pre-Estatal'!$D$3:$D$39)+SUMIF('Pre-Estatal'!$E$3:$E$39,PARTICIPANTES!A103,'Pre-Estatal'!$F$3:$F$39)+SUMIF('Pre-Estatal'!$G$3:$G$39,PARTICIPANTES!A103,'Pre-Estatal'!$H$3:$H$39)+SUMIF('Pre-Estatal'!$I$3:$I$39,PARTICIPANTES!A103,'Pre-Estatal'!$J$3:$J$39)+SUMIF('Pre-Estatal'!$K$3:$K$39,PARTICIPANTES!A103,'Pre-Estatal'!$L$3:$L$39)+SUMIF('Pre-Estatal'!$M$3:$M$39,PARTICIPANTES!A103,'Pre-Estatal'!$N$3:$N$39)+SUMIF('Pre-Estatal'!$O$3:$O$39,PARTICIPANTES!A103,'Pre-Estatal'!$P$3:$P$39)+SUMIF('Pre-Estatal'!$Q$3:$Q$39,PARTICIPANTES!A103,'Pre-Estatal'!$R$3:$R$39)+SUMIF('Pre-Estatal'!$S$3:$S$39,PARTICIPANTES!A103,'Pre-Estatal'!$T$3:$T$39)+SUMIF('Pre-Estatal'!$U$3:$U$39,PARTICIPANTES!A103,'Pre-Estatal'!$V$3:$V$39)+SUMIF('Pre-Estatal'!$W$3:$W$39,PARTICIPANTES!A103,'Pre-Estatal'!$X$3:$X$39)+SUMIF('Pre-Estatal'!$Y$3:$Y$39,PARTICIPANTES!A103,'Pre-Estatal'!$Z$3:$Z$39)</f>
        <v>0</v>
      </c>
      <c r="L103">
        <f ca="1">SUMIF(Estatal!$E$3:$E$39,PARTICIPANTES!A103,Estatal!$F$3:$F$39)+SUMIF(Estatal!$G$3:$G$39,PARTICIPANTES!A103,Estatal!$H$3:$H$39)+SUMIF(Estatal!$I$3:$I$39,PARTICIPANTES!A103,Estatal!$J$3:$J$39)+SUMIF(Estatal!$K$3:$K$39,PARTICIPANTES!A103,Estatal!$L$3:$L$39)+SUMIF(Estatal!$M$3:$M$39,PARTICIPANTES!A103,Estatal!$N$3:$N$39)+SUMIF(Estatal!$O$3:$O$39,PARTICIPANTES!A103,Estatal!$P$3:$P$39)+SUMIF(Estatal!$Q$3:$MQ$39,PARTICIPANTES!A103,Estatal!$R$3:$R$39)+SUMIF(Estatal!$S$3:$S$39,PARTICIPANTES!A103,Estatal!$T$3:$T$39)+SUMIF(Estatal!$U$3:$U$39,PARTICIPANTES!A103,Estatal!$V$3:$V$39)+SUMIF(Estatal!$W$3:$W$39,PARTICIPANTES!A103,Estatal!$X$3:$X$39)+SUMIF(Estatal!$Y$3:$Y$39,PARTICIPANTES!A103,Estatal!$Z$3:$Z$39)</f>
        <v>0</v>
      </c>
      <c r="O103" s="24">
        <f t="shared" ca="1" si="2"/>
        <v>0</v>
      </c>
    </row>
    <row r="104" spans="1:15">
      <c r="A104" s="69" t="s">
        <v>142</v>
      </c>
      <c r="B104" t="s">
        <v>37</v>
      </c>
      <c r="C104" s="6" t="s">
        <v>26</v>
      </c>
      <c r="D104" s="6" t="s">
        <v>18</v>
      </c>
      <c r="E104" s="6"/>
      <c r="F104">
        <f>SUMIF(Liga!$A$2:$A$501,PARTICIPANTES!A104,Liga!$J$2:$J$501)</f>
        <v>55</v>
      </c>
      <c r="G104">
        <f>SUMIF('Copa EUS ABS Equipos'!$A$2:$A$26,PARTICIPANTES!A104,'Copa EUS ABS Equipos'!$C$2:$C$26)</f>
        <v>0</v>
      </c>
      <c r="J104">
        <f>SUMIF(Trials!$C$3:$C$53,PARTICIPANTES!A104,Trials!$D$3:$D$53)+SUMIF(Trials!$E$3:$E$53,PARTICIPANTES!A104,Trials!$F$3:$F$53)+SUMIF(Trials!$G$3:$G$53,PARTICIPANTES!A104,Trials!$H$3:$H$53)+SUMIF(Trials!$I$3:$I$53,PARTICIPANTES!A104,Trials!$J$3:$J$53)+SUMIF(Trials!$K$3:$K$53,PARTICIPANTES!A104,Trials!$L$3:$L$53)+SUMIF(Trials!$M$3:$M$53,PARTICIPANTES!A104,Trials!$N$3:$N$53)</f>
        <v>0</v>
      </c>
      <c r="K104">
        <f>SUMIF('Pre-Estatal'!$C$3:$C$39,PARTICIPANTES!A104,'Pre-Estatal'!$D$3:$D$39)+SUMIF('Pre-Estatal'!$E$3:$E$39,PARTICIPANTES!A104,'Pre-Estatal'!$F$3:$F$39)+SUMIF('Pre-Estatal'!$G$3:$G$39,PARTICIPANTES!A104,'Pre-Estatal'!$H$3:$H$39)+SUMIF('Pre-Estatal'!$I$3:$I$39,PARTICIPANTES!A104,'Pre-Estatal'!$J$3:$J$39)+SUMIF('Pre-Estatal'!$K$3:$K$39,PARTICIPANTES!A104,'Pre-Estatal'!$L$3:$L$39)+SUMIF('Pre-Estatal'!$M$3:$M$39,PARTICIPANTES!A104,'Pre-Estatal'!$N$3:$N$39)+SUMIF('Pre-Estatal'!$O$3:$O$39,PARTICIPANTES!A104,'Pre-Estatal'!$P$3:$P$39)+SUMIF('Pre-Estatal'!$Q$3:$Q$39,PARTICIPANTES!A104,'Pre-Estatal'!$R$3:$R$39)+SUMIF('Pre-Estatal'!$S$3:$S$39,PARTICIPANTES!A104,'Pre-Estatal'!$T$3:$T$39)+SUMIF('Pre-Estatal'!$U$3:$U$39,PARTICIPANTES!A104,'Pre-Estatal'!$V$3:$V$39)+SUMIF('Pre-Estatal'!$W$3:$W$39,PARTICIPANTES!A104,'Pre-Estatal'!$X$3:$X$39)+SUMIF('Pre-Estatal'!$Y$3:$Y$39,PARTICIPANTES!A104,'Pre-Estatal'!$Z$3:$Z$39)</f>
        <v>0</v>
      </c>
      <c r="L104">
        <f ca="1">SUMIF(Estatal!$E$3:$E$39,PARTICIPANTES!A104,Estatal!$F$3:$F$39)+SUMIF(Estatal!$G$3:$G$39,PARTICIPANTES!A104,Estatal!$H$3:$H$39)+SUMIF(Estatal!$I$3:$I$39,PARTICIPANTES!A104,Estatal!$J$3:$J$39)+SUMIF(Estatal!$K$3:$K$39,PARTICIPANTES!A104,Estatal!$L$3:$L$39)+SUMIF(Estatal!$M$3:$M$39,PARTICIPANTES!A104,Estatal!$N$3:$N$39)+SUMIF(Estatal!$O$3:$O$39,PARTICIPANTES!A104,Estatal!$P$3:$P$39)+SUMIF(Estatal!$Q$3:$MQ$39,PARTICIPANTES!A104,Estatal!$R$3:$R$39)+SUMIF(Estatal!$S$3:$S$39,PARTICIPANTES!A104,Estatal!$T$3:$T$39)+SUMIF(Estatal!$U$3:$U$39,PARTICIPANTES!A104,Estatal!$V$3:$V$39)+SUMIF(Estatal!$W$3:$W$39,PARTICIPANTES!A104,Estatal!$X$3:$X$39)+SUMIF(Estatal!$Y$3:$Y$39,PARTICIPANTES!A104,Estatal!$Z$3:$Z$39)</f>
        <v>0</v>
      </c>
      <c r="O104" s="24">
        <f t="shared" ca="1" si="2"/>
        <v>55</v>
      </c>
    </row>
    <row r="105" spans="1:15">
      <c r="A105" s="69" t="s">
        <v>143</v>
      </c>
      <c r="B105" t="s">
        <v>37</v>
      </c>
      <c r="C105" s="6" t="s">
        <v>58</v>
      </c>
      <c r="D105" s="6" t="s">
        <v>18</v>
      </c>
      <c r="E105" s="6"/>
      <c r="F105">
        <f>SUMIF(Liga!$A$2:$A$501,PARTICIPANTES!A105,Liga!$J$2:$J$501)</f>
        <v>0</v>
      </c>
      <c r="G105">
        <f>SUMIF('Copa EUS ABS Equipos'!$A$2:$A$26,PARTICIPANTES!A105,'Copa EUS ABS Equipos'!$C$2:$C$26)</f>
        <v>0</v>
      </c>
      <c r="J105">
        <f>SUMIF(Trials!$C$3:$C$53,PARTICIPANTES!A105,Trials!$D$3:$D$53)+SUMIF(Trials!$E$3:$E$53,PARTICIPANTES!A105,Trials!$F$3:$F$53)+SUMIF(Trials!$G$3:$G$53,PARTICIPANTES!A105,Trials!$H$3:$H$53)+SUMIF(Trials!$I$3:$I$53,PARTICIPANTES!A105,Trials!$J$3:$J$53)+SUMIF(Trials!$K$3:$K$53,PARTICIPANTES!A105,Trials!$L$3:$L$53)+SUMIF(Trials!$M$3:$M$53,PARTICIPANTES!A105,Trials!$N$3:$N$53)</f>
        <v>0</v>
      </c>
      <c r="K105">
        <f>SUMIF('Pre-Estatal'!$C$3:$C$39,PARTICIPANTES!A105,'Pre-Estatal'!$D$3:$D$39)+SUMIF('Pre-Estatal'!$E$3:$E$39,PARTICIPANTES!A105,'Pre-Estatal'!$F$3:$F$39)+SUMIF('Pre-Estatal'!$G$3:$G$39,PARTICIPANTES!A105,'Pre-Estatal'!$H$3:$H$39)+SUMIF('Pre-Estatal'!$I$3:$I$39,PARTICIPANTES!A105,'Pre-Estatal'!$J$3:$J$39)+SUMIF('Pre-Estatal'!$K$3:$K$39,PARTICIPANTES!A105,'Pre-Estatal'!$L$3:$L$39)+SUMIF('Pre-Estatal'!$M$3:$M$39,PARTICIPANTES!A105,'Pre-Estatal'!$N$3:$N$39)+SUMIF('Pre-Estatal'!$O$3:$O$39,PARTICIPANTES!A105,'Pre-Estatal'!$P$3:$P$39)+SUMIF('Pre-Estatal'!$Q$3:$Q$39,PARTICIPANTES!A105,'Pre-Estatal'!$R$3:$R$39)+SUMIF('Pre-Estatal'!$S$3:$S$39,PARTICIPANTES!A105,'Pre-Estatal'!$T$3:$T$39)+SUMIF('Pre-Estatal'!$U$3:$U$39,PARTICIPANTES!A105,'Pre-Estatal'!$V$3:$V$39)+SUMIF('Pre-Estatal'!$W$3:$W$39,PARTICIPANTES!A105,'Pre-Estatal'!$X$3:$X$39)+SUMIF('Pre-Estatal'!$Y$3:$Y$39,PARTICIPANTES!A105,'Pre-Estatal'!$Z$3:$Z$39)</f>
        <v>0</v>
      </c>
      <c r="L105">
        <f ca="1">SUMIF(Estatal!$E$3:$E$39,PARTICIPANTES!A105,Estatal!$F$3:$F$39)+SUMIF(Estatal!$G$3:$G$39,PARTICIPANTES!A105,Estatal!$H$3:$H$39)+SUMIF(Estatal!$I$3:$I$39,PARTICIPANTES!A105,Estatal!$J$3:$J$39)+SUMIF(Estatal!$K$3:$K$39,PARTICIPANTES!A105,Estatal!$L$3:$L$39)+SUMIF(Estatal!$M$3:$M$39,PARTICIPANTES!A105,Estatal!$N$3:$N$39)+SUMIF(Estatal!$O$3:$O$39,PARTICIPANTES!A105,Estatal!$P$3:$P$39)+SUMIF(Estatal!$Q$3:$MQ$39,PARTICIPANTES!A105,Estatal!$R$3:$R$39)+SUMIF(Estatal!$S$3:$S$39,PARTICIPANTES!A105,Estatal!$T$3:$T$39)+SUMIF(Estatal!$U$3:$U$39,PARTICIPANTES!A105,Estatal!$V$3:$V$39)+SUMIF(Estatal!$W$3:$W$39,PARTICIPANTES!A105,Estatal!$X$3:$X$39)+SUMIF(Estatal!$Y$3:$Y$39,PARTICIPANTES!A105,Estatal!$Z$3:$Z$39)</f>
        <v>0</v>
      </c>
      <c r="O105" s="24">
        <f t="shared" ca="1" si="2"/>
        <v>0</v>
      </c>
    </row>
    <row r="106" spans="1:15">
      <c r="A106" s="69" t="s">
        <v>144</v>
      </c>
      <c r="B106" t="s">
        <v>37</v>
      </c>
      <c r="C106" s="6" t="s">
        <v>26</v>
      </c>
      <c r="D106" s="6" t="s">
        <v>18</v>
      </c>
      <c r="E106" s="6"/>
      <c r="F106">
        <f>SUMIF(Liga!$A$2:$A$501,PARTICIPANTES!A106,Liga!$J$2:$J$501)</f>
        <v>220</v>
      </c>
      <c r="G106">
        <f>SUMIF('Copa EUS ABS Equipos'!$A$2:$A$26,PARTICIPANTES!A106,'Copa EUS ABS Equipos'!$C$2:$C$26)</f>
        <v>0</v>
      </c>
      <c r="J106">
        <f>SUMIF(Trials!$C$3:$C$53,PARTICIPANTES!A106,Trials!$D$3:$D$53)+SUMIF(Trials!$E$3:$E$53,PARTICIPANTES!A106,Trials!$F$3:$F$53)+SUMIF(Trials!$G$3:$G$53,PARTICIPANTES!A106,Trials!$H$3:$H$53)+SUMIF(Trials!$I$3:$I$53,PARTICIPANTES!A106,Trials!$J$3:$J$53)+SUMIF(Trials!$K$3:$K$53,PARTICIPANTES!A106,Trials!$L$3:$L$53)+SUMIF(Trials!$M$3:$M$53,PARTICIPANTES!A106,Trials!$N$3:$N$53)</f>
        <v>0</v>
      </c>
      <c r="K106">
        <f>SUMIF('Pre-Estatal'!$C$3:$C$39,PARTICIPANTES!A106,'Pre-Estatal'!$D$3:$D$39)+SUMIF('Pre-Estatal'!$E$3:$E$39,PARTICIPANTES!A106,'Pre-Estatal'!$F$3:$F$39)+SUMIF('Pre-Estatal'!$G$3:$G$39,PARTICIPANTES!A106,'Pre-Estatal'!$H$3:$H$39)+SUMIF('Pre-Estatal'!$I$3:$I$39,PARTICIPANTES!A106,'Pre-Estatal'!$J$3:$J$39)+SUMIF('Pre-Estatal'!$K$3:$K$39,PARTICIPANTES!A106,'Pre-Estatal'!$L$3:$L$39)+SUMIF('Pre-Estatal'!$M$3:$M$39,PARTICIPANTES!A106,'Pre-Estatal'!$N$3:$N$39)+SUMIF('Pre-Estatal'!$O$3:$O$39,PARTICIPANTES!A106,'Pre-Estatal'!$P$3:$P$39)+SUMIF('Pre-Estatal'!$Q$3:$Q$39,PARTICIPANTES!A106,'Pre-Estatal'!$R$3:$R$39)+SUMIF('Pre-Estatal'!$S$3:$S$39,PARTICIPANTES!A106,'Pre-Estatal'!$T$3:$T$39)+SUMIF('Pre-Estatal'!$U$3:$U$39,PARTICIPANTES!A106,'Pre-Estatal'!$V$3:$V$39)+SUMIF('Pre-Estatal'!$W$3:$W$39,PARTICIPANTES!A106,'Pre-Estatal'!$X$3:$X$39)+SUMIF('Pre-Estatal'!$Y$3:$Y$39,PARTICIPANTES!A106,'Pre-Estatal'!$Z$3:$Z$39)</f>
        <v>0</v>
      </c>
      <c r="L106">
        <f ca="1">SUMIF(Estatal!$E$3:$E$39,PARTICIPANTES!A106,Estatal!$F$3:$F$39)+SUMIF(Estatal!$G$3:$G$39,PARTICIPANTES!A106,Estatal!$H$3:$H$39)+SUMIF(Estatal!$I$3:$I$39,PARTICIPANTES!A106,Estatal!$J$3:$J$39)+SUMIF(Estatal!$K$3:$K$39,PARTICIPANTES!A106,Estatal!$L$3:$L$39)+SUMIF(Estatal!$M$3:$M$39,PARTICIPANTES!A106,Estatal!$N$3:$N$39)+SUMIF(Estatal!$O$3:$O$39,PARTICIPANTES!A106,Estatal!$P$3:$P$39)+SUMIF(Estatal!$Q$3:$MQ$39,PARTICIPANTES!A106,Estatal!$R$3:$R$39)+SUMIF(Estatal!$S$3:$S$39,PARTICIPANTES!A106,Estatal!$T$3:$T$39)+SUMIF(Estatal!$U$3:$U$39,PARTICIPANTES!A106,Estatal!$V$3:$V$39)+SUMIF(Estatal!$W$3:$W$39,PARTICIPANTES!A106,Estatal!$X$3:$X$39)+SUMIF(Estatal!$Y$3:$Y$39,PARTICIPANTES!A106,Estatal!$Z$3:$Z$39)</f>
        <v>0</v>
      </c>
      <c r="O106" s="24">
        <f t="shared" ca="1" si="2"/>
        <v>220</v>
      </c>
    </row>
    <row r="107" spans="1:15">
      <c r="A107" t="s">
        <v>145</v>
      </c>
      <c r="B107" t="s">
        <v>23</v>
      </c>
      <c r="C107" s="6" t="s">
        <v>20</v>
      </c>
      <c r="D107" s="6" t="s">
        <v>18</v>
      </c>
      <c r="E107" s="6">
        <v>1991</v>
      </c>
      <c r="F107">
        <f>SUMIF(Liga!$A$2:$A$501,PARTICIPANTES!A107,Liga!$J$2:$J$501)</f>
        <v>275</v>
      </c>
      <c r="G107">
        <f>SUMIF('Copa EUS ABS Equipos'!$A$2:$A$26,PARTICIPANTES!A107,'Copa EUS ABS Equipos'!$C$2:$C$26)</f>
        <v>0</v>
      </c>
      <c r="J107">
        <f>SUMIF(Trials!$C$3:$C$53,PARTICIPANTES!A107,Trials!$D$3:$D$53)+SUMIF(Trials!$E$3:$E$53,PARTICIPANTES!A107,Trials!$F$3:$F$53)+SUMIF(Trials!$G$3:$G$53,PARTICIPANTES!A107,Trials!$H$3:$H$53)+SUMIF(Trials!$I$3:$I$53,PARTICIPANTES!A107,Trials!$J$3:$J$53)+SUMIF(Trials!$K$3:$K$53,PARTICIPANTES!A107,Trials!$L$3:$L$53)+SUMIF(Trials!$M$3:$M$53,PARTICIPANTES!A107,Trials!$N$3:$N$53)</f>
        <v>0</v>
      </c>
      <c r="K107">
        <f>SUMIF('Pre-Estatal'!$C$3:$C$39,PARTICIPANTES!A107,'Pre-Estatal'!$D$3:$D$39)+SUMIF('Pre-Estatal'!$E$3:$E$39,PARTICIPANTES!A107,'Pre-Estatal'!$F$3:$F$39)+SUMIF('Pre-Estatal'!$G$3:$G$39,PARTICIPANTES!A107,'Pre-Estatal'!$H$3:$H$39)+SUMIF('Pre-Estatal'!$I$3:$I$39,PARTICIPANTES!A107,'Pre-Estatal'!$J$3:$J$39)+SUMIF('Pre-Estatal'!$K$3:$K$39,PARTICIPANTES!A107,'Pre-Estatal'!$L$3:$L$39)+SUMIF('Pre-Estatal'!$M$3:$M$39,PARTICIPANTES!A107,'Pre-Estatal'!$N$3:$N$39)+SUMIF('Pre-Estatal'!$O$3:$O$39,PARTICIPANTES!A107,'Pre-Estatal'!$P$3:$P$39)+SUMIF('Pre-Estatal'!$Q$3:$Q$39,PARTICIPANTES!A107,'Pre-Estatal'!$R$3:$R$39)+SUMIF('Pre-Estatal'!$S$3:$S$39,PARTICIPANTES!A107,'Pre-Estatal'!$T$3:$T$39)+SUMIF('Pre-Estatal'!$U$3:$U$39,PARTICIPANTES!A107,'Pre-Estatal'!$V$3:$V$39)+SUMIF('Pre-Estatal'!$W$3:$W$39,PARTICIPANTES!A107,'Pre-Estatal'!$X$3:$X$39)+SUMIF('Pre-Estatal'!$Y$3:$Y$39,PARTICIPANTES!A107,'Pre-Estatal'!$Z$3:$Z$39)</f>
        <v>0</v>
      </c>
      <c r="L107">
        <f ca="1">SUMIF(Estatal!$E$3:$E$39,PARTICIPANTES!A107,Estatal!$F$3:$F$39)+SUMIF(Estatal!$G$3:$G$39,PARTICIPANTES!A107,Estatal!$H$3:$H$39)+SUMIF(Estatal!$I$3:$I$39,PARTICIPANTES!A107,Estatal!$J$3:$J$39)+SUMIF(Estatal!$K$3:$K$39,PARTICIPANTES!A107,Estatal!$L$3:$L$39)+SUMIF(Estatal!$M$3:$M$39,PARTICIPANTES!A107,Estatal!$N$3:$N$39)+SUMIF(Estatal!$O$3:$O$39,PARTICIPANTES!A107,Estatal!$P$3:$P$39)+SUMIF(Estatal!$Q$3:$MQ$39,PARTICIPANTES!A107,Estatal!$R$3:$R$39)+SUMIF(Estatal!$S$3:$S$39,PARTICIPANTES!A107,Estatal!$T$3:$T$39)+SUMIF(Estatal!$U$3:$U$39,PARTICIPANTES!A107,Estatal!$V$3:$V$39)+SUMIF(Estatal!$W$3:$W$39,PARTICIPANTES!A107,Estatal!$X$3:$X$39)+SUMIF(Estatal!$Y$3:$Y$39,PARTICIPANTES!A107,Estatal!$Z$3:$Z$39)</f>
        <v>0</v>
      </c>
      <c r="O107" s="24">
        <f t="shared" ca="1" si="2"/>
        <v>275</v>
      </c>
    </row>
    <row r="108" spans="1:15">
      <c r="A108" t="s">
        <v>146</v>
      </c>
      <c r="B108" t="s">
        <v>23</v>
      </c>
      <c r="C108" s="6" t="s">
        <v>26</v>
      </c>
      <c r="D108" s="6" t="s">
        <v>18</v>
      </c>
      <c r="E108" s="6">
        <v>1980</v>
      </c>
      <c r="F108">
        <f>SUMIF(Liga!$A$2:$A$501,PARTICIPANTES!A108,Liga!$J$2:$J$501)</f>
        <v>275</v>
      </c>
      <c r="G108">
        <f>SUMIF('Copa EUS ABS Equipos'!$A$2:$A$26,PARTICIPANTES!A108,'Copa EUS ABS Equipos'!$C$2:$C$26)</f>
        <v>0</v>
      </c>
      <c r="J108">
        <f>SUMIF(Trials!$C$3:$C$53,PARTICIPANTES!A108,Trials!$D$3:$D$53)+SUMIF(Trials!$E$3:$E$53,PARTICIPANTES!A108,Trials!$F$3:$F$53)+SUMIF(Trials!$G$3:$G$53,PARTICIPANTES!A108,Trials!$H$3:$H$53)+SUMIF(Trials!$I$3:$I$53,PARTICIPANTES!A108,Trials!$J$3:$J$53)+SUMIF(Trials!$K$3:$K$53,PARTICIPANTES!A108,Trials!$L$3:$L$53)+SUMIF(Trials!$M$3:$M$53,PARTICIPANTES!A108,Trials!$N$3:$N$53)</f>
        <v>0</v>
      </c>
      <c r="K108">
        <f>SUMIF('Pre-Estatal'!$C$3:$C$39,PARTICIPANTES!A108,'Pre-Estatal'!$D$3:$D$39)+SUMIF('Pre-Estatal'!$E$3:$E$39,PARTICIPANTES!A108,'Pre-Estatal'!$F$3:$F$39)+SUMIF('Pre-Estatal'!$G$3:$G$39,PARTICIPANTES!A108,'Pre-Estatal'!$H$3:$H$39)+SUMIF('Pre-Estatal'!$I$3:$I$39,PARTICIPANTES!A108,'Pre-Estatal'!$J$3:$J$39)+SUMIF('Pre-Estatal'!$K$3:$K$39,PARTICIPANTES!A108,'Pre-Estatal'!$L$3:$L$39)+SUMIF('Pre-Estatal'!$M$3:$M$39,PARTICIPANTES!A108,'Pre-Estatal'!$N$3:$N$39)+SUMIF('Pre-Estatal'!$O$3:$O$39,PARTICIPANTES!A108,'Pre-Estatal'!$P$3:$P$39)+SUMIF('Pre-Estatal'!$Q$3:$Q$39,PARTICIPANTES!A108,'Pre-Estatal'!$R$3:$R$39)+SUMIF('Pre-Estatal'!$S$3:$S$39,PARTICIPANTES!A108,'Pre-Estatal'!$T$3:$T$39)+SUMIF('Pre-Estatal'!$U$3:$U$39,PARTICIPANTES!A108,'Pre-Estatal'!$V$3:$V$39)+SUMIF('Pre-Estatal'!$W$3:$W$39,PARTICIPANTES!A108,'Pre-Estatal'!$X$3:$X$39)+SUMIF('Pre-Estatal'!$Y$3:$Y$39,PARTICIPANTES!A108,'Pre-Estatal'!$Z$3:$Z$39)</f>
        <v>184</v>
      </c>
      <c r="L108">
        <f ca="1">SUMIF(Estatal!$E$3:$E$39,PARTICIPANTES!A108,Estatal!$F$3:$F$39)+SUMIF(Estatal!$G$3:$G$39,PARTICIPANTES!A108,Estatal!$H$3:$H$39)+SUMIF(Estatal!$I$3:$I$39,PARTICIPANTES!A108,Estatal!$J$3:$J$39)+SUMIF(Estatal!$K$3:$K$39,PARTICIPANTES!A108,Estatal!$L$3:$L$39)+SUMIF(Estatal!$M$3:$M$39,PARTICIPANTES!A108,Estatal!$N$3:$N$39)+SUMIF(Estatal!$O$3:$O$39,PARTICIPANTES!A108,Estatal!$P$3:$P$39)+SUMIF(Estatal!$Q$3:$MQ$39,PARTICIPANTES!A108,Estatal!$R$3:$R$39)+SUMIF(Estatal!$S$3:$S$39,PARTICIPANTES!A108,Estatal!$T$3:$T$39)+SUMIF(Estatal!$U$3:$U$39,PARTICIPANTES!A108,Estatal!$V$3:$V$39)+SUMIF(Estatal!$W$3:$W$39,PARTICIPANTES!A108,Estatal!$X$3:$X$39)+SUMIF(Estatal!$Y$3:$Y$39,PARTICIPANTES!A108,Estatal!$Z$3:$Z$39)</f>
        <v>0</v>
      </c>
      <c r="O108" s="24">
        <f t="shared" ca="1" si="2"/>
        <v>459</v>
      </c>
    </row>
    <row r="109" spans="1:15">
      <c r="A109" t="s">
        <v>147</v>
      </c>
      <c r="B109" t="s">
        <v>148</v>
      </c>
      <c r="C109" s="6" t="s">
        <v>17</v>
      </c>
      <c r="D109" s="6" t="s">
        <v>18</v>
      </c>
      <c r="E109" s="6">
        <v>2007</v>
      </c>
      <c r="F109">
        <f>SUMIF(Liga!$A$2:$A$501,PARTICIPANTES!A109,Liga!$J$2:$J$501)</f>
        <v>0</v>
      </c>
      <c r="G109">
        <f>SUMIF('Copa EUS ABS Equipos'!$A$2:$A$26,PARTICIPANTES!A109,'Copa EUS ABS Equipos'!$C$2:$C$26)</f>
        <v>0</v>
      </c>
      <c r="J109">
        <f>SUMIF(Trials!$C$3:$C$53,PARTICIPANTES!A109,Trials!$D$3:$D$53)+SUMIF(Trials!$E$3:$E$53,PARTICIPANTES!A109,Trials!$F$3:$F$53)+SUMIF(Trials!$G$3:$G$53,PARTICIPANTES!A109,Trials!$H$3:$H$53)+SUMIF(Trials!$I$3:$I$53,PARTICIPANTES!A109,Trials!$J$3:$J$53)+SUMIF(Trials!$K$3:$K$53,PARTICIPANTES!A109,Trials!$L$3:$L$53)+SUMIF(Trials!$M$3:$M$53,PARTICIPANTES!A109,Trials!$N$3:$N$53)</f>
        <v>0</v>
      </c>
      <c r="K109">
        <f>SUMIF('Pre-Estatal'!$C$3:$C$39,PARTICIPANTES!A109,'Pre-Estatal'!$D$3:$D$39)+SUMIF('Pre-Estatal'!$E$3:$E$39,PARTICIPANTES!A109,'Pre-Estatal'!$F$3:$F$39)+SUMIF('Pre-Estatal'!$G$3:$G$39,PARTICIPANTES!A109,'Pre-Estatal'!$H$3:$H$39)+SUMIF('Pre-Estatal'!$I$3:$I$39,PARTICIPANTES!A109,'Pre-Estatal'!$J$3:$J$39)+SUMIF('Pre-Estatal'!$K$3:$K$39,PARTICIPANTES!A109,'Pre-Estatal'!$L$3:$L$39)+SUMIF('Pre-Estatal'!$M$3:$M$39,PARTICIPANTES!A109,'Pre-Estatal'!$N$3:$N$39)+SUMIF('Pre-Estatal'!$O$3:$O$39,PARTICIPANTES!A109,'Pre-Estatal'!$P$3:$P$39)+SUMIF('Pre-Estatal'!$Q$3:$Q$39,PARTICIPANTES!A109,'Pre-Estatal'!$R$3:$R$39)+SUMIF('Pre-Estatal'!$S$3:$S$39,PARTICIPANTES!A109,'Pre-Estatal'!$T$3:$T$39)+SUMIF('Pre-Estatal'!$U$3:$U$39,PARTICIPANTES!A109,'Pre-Estatal'!$V$3:$V$39)+SUMIF('Pre-Estatal'!$W$3:$W$39,PARTICIPANTES!A109,'Pre-Estatal'!$X$3:$X$39)+SUMIF('Pre-Estatal'!$Y$3:$Y$39,PARTICIPANTES!A109,'Pre-Estatal'!$Z$3:$Z$39)</f>
        <v>0</v>
      </c>
      <c r="L109">
        <f ca="1">SUMIF(Estatal!$E$3:$E$39,PARTICIPANTES!A109,Estatal!$F$3:$F$39)+SUMIF(Estatal!$G$3:$G$39,PARTICIPANTES!A109,Estatal!$H$3:$H$39)+SUMIF(Estatal!$I$3:$I$39,PARTICIPANTES!A109,Estatal!$J$3:$J$39)+SUMIF(Estatal!$K$3:$K$39,PARTICIPANTES!A109,Estatal!$L$3:$L$39)+SUMIF(Estatal!$M$3:$M$39,PARTICIPANTES!A109,Estatal!$N$3:$N$39)+SUMIF(Estatal!$O$3:$O$39,PARTICIPANTES!A109,Estatal!$P$3:$P$39)+SUMIF(Estatal!$Q$3:$MQ$39,PARTICIPANTES!A109,Estatal!$R$3:$R$39)+SUMIF(Estatal!$S$3:$S$39,PARTICIPANTES!A109,Estatal!$T$3:$T$39)+SUMIF(Estatal!$U$3:$U$39,PARTICIPANTES!A109,Estatal!$V$3:$V$39)+SUMIF(Estatal!$W$3:$W$39,PARTICIPANTES!A109,Estatal!$X$3:$X$39)+SUMIF(Estatal!$Y$3:$Y$39,PARTICIPANTES!A109,Estatal!$Z$3:$Z$39)</f>
        <v>0</v>
      </c>
      <c r="O109" s="24">
        <f t="shared" ca="1" si="2"/>
        <v>0</v>
      </c>
    </row>
    <row r="110" spans="1:15">
      <c r="A110" t="s">
        <v>149</v>
      </c>
      <c r="B110" t="s">
        <v>148</v>
      </c>
      <c r="C110" s="6" t="s">
        <v>17</v>
      </c>
      <c r="D110" s="6" t="s">
        <v>18</v>
      </c>
      <c r="E110" s="6">
        <v>2007</v>
      </c>
      <c r="F110">
        <f>SUMIF(Liga!$A$2:$A$501,PARTICIPANTES!A110,Liga!$J$2:$J$501)</f>
        <v>220</v>
      </c>
      <c r="G110">
        <f>SUMIF('Copa EUS ABS Equipos'!$A$2:$A$26,PARTICIPANTES!A110,'Copa EUS ABS Equipos'!$C$2:$C$26)</f>
        <v>0</v>
      </c>
      <c r="J110">
        <f>SUMIF(Trials!$C$3:$C$53,PARTICIPANTES!A110,Trials!$D$3:$D$53)+SUMIF(Trials!$E$3:$E$53,PARTICIPANTES!A110,Trials!$F$3:$F$53)+SUMIF(Trials!$G$3:$G$53,PARTICIPANTES!A110,Trials!$H$3:$H$53)+SUMIF(Trials!$I$3:$I$53,PARTICIPANTES!A110,Trials!$J$3:$J$53)+SUMIF(Trials!$K$3:$K$53,PARTICIPANTES!A110,Trials!$L$3:$L$53)+SUMIF(Trials!$M$3:$M$53,PARTICIPANTES!A110,Trials!$N$3:$N$53)</f>
        <v>0</v>
      </c>
      <c r="K110">
        <f>SUMIF('Pre-Estatal'!$C$3:$C$39,PARTICIPANTES!A110,'Pre-Estatal'!$D$3:$D$39)+SUMIF('Pre-Estatal'!$E$3:$E$39,PARTICIPANTES!A110,'Pre-Estatal'!$F$3:$F$39)+SUMIF('Pre-Estatal'!$G$3:$G$39,PARTICIPANTES!A110,'Pre-Estatal'!$H$3:$H$39)+SUMIF('Pre-Estatal'!$I$3:$I$39,PARTICIPANTES!A110,'Pre-Estatal'!$J$3:$J$39)+SUMIF('Pre-Estatal'!$K$3:$K$39,PARTICIPANTES!A110,'Pre-Estatal'!$L$3:$L$39)+SUMIF('Pre-Estatal'!$M$3:$M$39,PARTICIPANTES!A110,'Pre-Estatal'!$N$3:$N$39)+SUMIF('Pre-Estatal'!$O$3:$O$39,PARTICIPANTES!A110,'Pre-Estatal'!$P$3:$P$39)+SUMIF('Pre-Estatal'!$Q$3:$Q$39,PARTICIPANTES!A110,'Pre-Estatal'!$R$3:$R$39)+SUMIF('Pre-Estatal'!$S$3:$S$39,PARTICIPANTES!A110,'Pre-Estatal'!$T$3:$T$39)+SUMIF('Pre-Estatal'!$U$3:$U$39,PARTICIPANTES!A110,'Pre-Estatal'!$V$3:$V$39)+SUMIF('Pre-Estatal'!$W$3:$W$39,PARTICIPANTES!A110,'Pre-Estatal'!$X$3:$X$39)+SUMIF('Pre-Estatal'!$Y$3:$Y$39,PARTICIPANTES!A110,'Pre-Estatal'!$Z$3:$Z$39)</f>
        <v>0</v>
      </c>
      <c r="L110">
        <f ca="1">SUMIF(Estatal!$E$3:$E$39,PARTICIPANTES!A110,Estatal!$F$3:$F$39)+SUMIF(Estatal!$G$3:$G$39,PARTICIPANTES!A110,Estatal!$H$3:$H$39)+SUMIF(Estatal!$I$3:$I$39,PARTICIPANTES!A110,Estatal!$J$3:$J$39)+SUMIF(Estatal!$K$3:$K$39,PARTICIPANTES!A110,Estatal!$L$3:$L$39)+SUMIF(Estatal!$M$3:$M$39,PARTICIPANTES!A110,Estatal!$N$3:$N$39)+SUMIF(Estatal!$O$3:$O$39,PARTICIPANTES!A110,Estatal!$P$3:$P$39)+SUMIF(Estatal!$Q$3:$MQ$39,PARTICIPANTES!A110,Estatal!$R$3:$R$39)+SUMIF(Estatal!$S$3:$S$39,PARTICIPANTES!A110,Estatal!$T$3:$T$39)+SUMIF(Estatal!$U$3:$U$39,PARTICIPANTES!A110,Estatal!$V$3:$V$39)+SUMIF(Estatal!$W$3:$W$39,PARTICIPANTES!A110,Estatal!$X$3:$X$39)+SUMIF(Estatal!$Y$3:$Y$39,PARTICIPANTES!A110,Estatal!$Z$3:$Z$39)</f>
        <v>0</v>
      </c>
      <c r="O110" s="24">
        <f t="shared" ca="1" si="2"/>
        <v>220</v>
      </c>
    </row>
    <row r="111" spans="1:15">
      <c r="A111" t="s">
        <v>150</v>
      </c>
      <c r="B111" t="s">
        <v>148</v>
      </c>
      <c r="C111" s="6" t="s">
        <v>20</v>
      </c>
      <c r="D111" s="6" t="s">
        <v>18</v>
      </c>
      <c r="E111" s="6">
        <v>2000</v>
      </c>
      <c r="F111">
        <f>SUMIF(Liga!$A$2:$A$501,PARTICIPANTES!A111,Liga!$J$2:$J$501)</f>
        <v>150</v>
      </c>
      <c r="G111">
        <f>SUMIF('Copa EUS ABS Equipos'!$A$2:$A$26,PARTICIPANTES!A111,'Copa EUS ABS Equipos'!$C$2:$C$26)</f>
        <v>0</v>
      </c>
      <c r="J111">
        <f>SUMIF(Trials!$C$3:$C$53,PARTICIPANTES!A111,Trials!$D$3:$D$53)+SUMIF(Trials!$E$3:$E$53,PARTICIPANTES!A111,Trials!$F$3:$F$53)+SUMIF(Trials!$G$3:$G$53,PARTICIPANTES!A111,Trials!$H$3:$H$53)+SUMIF(Trials!$I$3:$I$53,PARTICIPANTES!A111,Trials!$J$3:$J$53)+SUMIF(Trials!$K$3:$K$53,PARTICIPANTES!A111,Trials!$L$3:$L$53)+SUMIF(Trials!$M$3:$M$53,PARTICIPANTES!A111,Trials!$N$3:$N$53)</f>
        <v>0</v>
      </c>
      <c r="K111">
        <f>SUMIF('Pre-Estatal'!$C$3:$C$39,PARTICIPANTES!A111,'Pre-Estatal'!$D$3:$D$39)+SUMIF('Pre-Estatal'!$E$3:$E$39,PARTICIPANTES!A111,'Pre-Estatal'!$F$3:$F$39)+SUMIF('Pre-Estatal'!$G$3:$G$39,PARTICIPANTES!A111,'Pre-Estatal'!$H$3:$H$39)+SUMIF('Pre-Estatal'!$I$3:$I$39,PARTICIPANTES!A111,'Pre-Estatal'!$J$3:$J$39)+SUMIF('Pre-Estatal'!$K$3:$K$39,PARTICIPANTES!A111,'Pre-Estatal'!$L$3:$L$39)+SUMIF('Pre-Estatal'!$M$3:$M$39,PARTICIPANTES!A111,'Pre-Estatal'!$N$3:$N$39)+SUMIF('Pre-Estatal'!$O$3:$O$39,PARTICIPANTES!A111,'Pre-Estatal'!$P$3:$P$39)+SUMIF('Pre-Estatal'!$Q$3:$Q$39,PARTICIPANTES!A111,'Pre-Estatal'!$R$3:$R$39)+SUMIF('Pre-Estatal'!$S$3:$S$39,PARTICIPANTES!A111,'Pre-Estatal'!$T$3:$T$39)+SUMIF('Pre-Estatal'!$U$3:$U$39,PARTICIPANTES!A111,'Pre-Estatal'!$V$3:$V$39)+SUMIF('Pre-Estatal'!$W$3:$W$39,PARTICIPANTES!A111,'Pre-Estatal'!$X$3:$X$39)+SUMIF('Pre-Estatal'!$Y$3:$Y$39,PARTICIPANTES!A111,'Pre-Estatal'!$Z$3:$Z$39)</f>
        <v>0</v>
      </c>
      <c r="L111">
        <f ca="1">SUMIF(Estatal!$E$3:$E$39,PARTICIPANTES!A111,Estatal!$F$3:$F$39)+SUMIF(Estatal!$G$3:$G$39,PARTICIPANTES!A111,Estatal!$H$3:$H$39)+SUMIF(Estatal!$I$3:$I$39,PARTICIPANTES!A111,Estatal!$J$3:$J$39)+SUMIF(Estatal!$K$3:$K$39,PARTICIPANTES!A111,Estatal!$L$3:$L$39)+SUMIF(Estatal!$M$3:$M$39,PARTICIPANTES!A111,Estatal!$N$3:$N$39)+SUMIF(Estatal!$O$3:$O$39,PARTICIPANTES!A111,Estatal!$P$3:$P$39)+SUMIF(Estatal!$Q$3:$MQ$39,PARTICIPANTES!A111,Estatal!$R$3:$R$39)+SUMIF(Estatal!$S$3:$S$39,PARTICIPANTES!A111,Estatal!$T$3:$T$39)+SUMIF(Estatal!$U$3:$U$39,PARTICIPANTES!A111,Estatal!$V$3:$V$39)+SUMIF(Estatal!$W$3:$W$39,PARTICIPANTES!A111,Estatal!$X$3:$X$39)+SUMIF(Estatal!$Y$3:$Y$39,PARTICIPANTES!A111,Estatal!$Z$3:$Z$39)</f>
        <v>0</v>
      </c>
      <c r="O111" s="24">
        <f t="shared" ca="1" si="2"/>
        <v>150</v>
      </c>
    </row>
    <row r="112" spans="1:15">
      <c r="A112" t="s">
        <v>151</v>
      </c>
      <c r="B112" t="s">
        <v>148</v>
      </c>
      <c r="C112" s="6" t="s">
        <v>20</v>
      </c>
      <c r="D112" s="6" t="s">
        <v>18</v>
      </c>
      <c r="E112" s="6">
        <v>1997</v>
      </c>
      <c r="F112">
        <f>SUMIF(Liga!$A$2:$A$501,PARTICIPANTES!A112,Liga!$J$2:$J$501)</f>
        <v>610</v>
      </c>
      <c r="G112">
        <f>SUMIF('Copa EUS ABS Equipos'!$A$2:$A$26,PARTICIPANTES!A112,'Copa EUS ABS Equipos'!$C$2:$C$26)</f>
        <v>0</v>
      </c>
      <c r="J112">
        <f>SUMIF(Trials!$C$3:$C$53,PARTICIPANTES!A112,Trials!$D$3:$D$53)+SUMIF(Trials!$E$3:$E$53,PARTICIPANTES!A112,Trials!$F$3:$F$53)+SUMIF(Trials!$G$3:$G$53,PARTICIPANTES!A112,Trials!$H$3:$H$53)+SUMIF(Trials!$I$3:$I$53,PARTICIPANTES!A112,Trials!$J$3:$J$53)+SUMIF(Trials!$K$3:$K$53,PARTICIPANTES!A112,Trials!$L$3:$L$53)+SUMIF(Trials!$M$3:$M$53,PARTICIPANTES!A112,Trials!$N$3:$N$53)</f>
        <v>0</v>
      </c>
      <c r="K112">
        <f>SUMIF('Pre-Estatal'!$C$3:$C$39,PARTICIPANTES!A112,'Pre-Estatal'!$D$3:$D$39)+SUMIF('Pre-Estatal'!$E$3:$E$39,PARTICIPANTES!A112,'Pre-Estatal'!$F$3:$F$39)+SUMIF('Pre-Estatal'!$G$3:$G$39,PARTICIPANTES!A112,'Pre-Estatal'!$H$3:$H$39)+SUMIF('Pre-Estatal'!$I$3:$I$39,PARTICIPANTES!A112,'Pre-Estatal'!$J$3:$J$39)+SUMIF('Pre-Estatal'!$K$3:$K$39,PARTICIPANTES!A112,'Pre-Estatal'!$L$3:$L$39)+SUMIF('Pre-Estatal'!$M$3:$M$39,PARTICIPANTES!A112,'Pre-Estatal'!$N$3:$N$39)+SUMIF('Pre-Estatal'!$O$3:$O$39,PARTICIPANTES!A112,'Pre-Estatal'!$P$3:$P$39)+SUMIF('Pre-Estatal'!$Q$3:$Q$39,PARTICIPANTES!A112,'Pre-Estatal'!$R$3:$R$39)+SUMIF('Pre-Estatal'!$S$3:$S$39,PARTICIPANTES!A112,'Pre-Estatal'!$T$3:$T$39)+SUMIF('Pre-Estatal'!$U$3:$U$39,PARTICIPANTES!A112,'Pre-Estatal'!$V$3:$V$39)+SUMIF('Pre-Estatal'!$W$3:$W$39,PARTICIPANTES!A112,'Pre-Estatal'!$X$3:$X$39)+SUMIF('Pre-Estatal'!$Y$3:$Y$39,PARTICIPANTES!A112,'Pre-Estatal'!$Z$3:$Z$39)</f>
        <v>0</v>
      </c>
      <c r="L112">
        <f ca="1">SUMIF(Estatal!$E$3:$E$39,PARTICIPANTES!A112,Estatal!$F$3:$F$39)+SUMIF(Estatal!$G$3:$G$39,PARTICIPANTES!A112,Estatal!$H$3:$H$39)+SUMIF(Estatal!$I$3:$I$39,PARTICIPANTES!A112,Estatal!$J$3:$J$39)+SUMIF(Estatal!$K$3:$K$39,PARTICIPANTES!A112,Estatal!$L$3:$L$39)+SUMIF(Estatal!$M$3:$M$39,PARTICIPANTES!A112,Estatal!$N$3:$N$39)+SUMIF(Estatal!$O$3:$O$39,PARTICIPANTES!A112,Estatal!$P$3:$P$39)+SUMIF(Estatal!$Q$3:$MQ$39,PARTICIPANTES!A112,Estatal!$R$3:$R$39)+SUMIF(Estatal!$S$3:$S$39,PARTICIPANTES!A112,Estatal!$T$3:$T$39)+SUMIF(Estatal!$U$3:$U$39,PARTICIPANTES!A112,Estatal!$V$3:$V$39)+SUMIF(Estatal!$W$3:$W$39,PARTICIPANTES!A112,Estatal!$X$3:$X$39)+SUMIF(Estatal!$Y$3:$Y$39,PARTICIPANTES!A112,Estatal!$Z$3:$Z$39)</f>
        <v>0</v>
      </c>
      <c r="O112" s="24">
        <f t="shared" ca="1" si="2"/>
        <v>610</v>
      </c>
    </row>
    <row r="113" spans="1:15">
      <c r="A113" t="s">
        <v>152</v>
      </c>
      <c r="B113" t="s">
        <v>148</v>
      </c>
      <c r="C113" s="6" t="s">
        <v>17</v>
      </c>
      <c r="D113" s="6" t="s">
        <v>18</v>
      </c>
      <c r="E113" s="6">
        <v>2007</v>
      </c>
      <c r="F113">
        <f>SUMIF(Liga!$A$2:$A$501,PARTICIPANTES!A113,Liga!$J$2:$J$501)</f>
        <v>320</v>
      </c>
      <c r="G113">
        <f>SUMIF('Copa EUS ABS Equipos'!$A$2:$A$26,PARTICIPANTES!A113,'Copa EUS ABS Equipos'!$C$2:$C$26)</f>
        <v>0</v>
      </c>
      <c r="J113">
        <f>SUMIF(Trials!$C$3:$C$53,PARTICIPANTES!A113,Trials!$D$3:$D$53)+SUMIF(Trials!$E$3:$E$53,PARTICIPANTES!A113,Trials!$F$3:$F$53)+SUMIF(Trials!$G$3:$G$53,PARTICIPANTES!A113,Trials!$H$3:$H$53)+SUMIF(Trials!$I$3:$I$53,PARTICIPANTES!A113,Trials!$J$3:$J$53)+SUMIF(Trials!$K$3:$K$53,PARTICIPANTES!A113,Trials!$L$3:$L$53)+SUMIF(Trials!$M$3:$M$53,PARTICIPANTES!A113,Trials!$N$3:$N$53)</f>
        <v>0</v>
      </c>
      <c r="K113">
        <f>SUMIF('Pre-Estatal'!$C$3:$C$39,PARTICIPANTES!A113,'Pre-Estatal'!$D$3:$D$39)+SUMIF('Pre-Estatal'!$E$3:$E$39,PARTICIPANTES!A113,'Pre-Estatal'!$F$3:$F$39)+SUMIF('Pre-Estatal'!$G$3:$G$39,PARTICIPANTES!A113,'Pre-Estatal'!$H$3:$H$39)+SUMIF('Pre-Estatal'!$I$3:$I$39,PARTICIPANTES!A113,'Pre-Estatal'!$J$3:$J$39)+SUMIF('Pre-Estatal'!$K$3:$K$39,PARTICIPANTES!A113,'Pre-Estatal'!$L$3:$L$39)+SUMIF('Pre-Estatal'!$M$3:$M$39,PARTICIPANTES!A113,'Pre-Estatal'!$N$3:$N$39)+SUMIF('Pre-Estatal'!$O$3:$O$39,PARTICIPANTES!A113,'Pre-Estatal'!$P$3:$P$39)+SUMIF('Pre-Estatal'!$Q$3:$Q$39,PARTICIPANTES!A113,'Pre-Estatal'!$R$3:$R$39)+SUMIF('Pre-Estatal'!$S$3:$S$39,PARTICIPANTES!A113,'Pre-Estatal'!$T$3:$T$39)+SUMIF('Pre-Estatal'!$U$3:$U$39,PARTICIPANTES!A113,'Pre-Estatal'!$V$3:$V$39)+SUMIF('Pre-Estatal'!$W$3:$W$39,PARTICIPANTES!A113,'Pre-Estatal'!$X$3:$X$39)+SUMIF('Pre-Estatal'!$Y$3:$Y$39,PARTICIPANTES!A113,'Pre-Estatal'!$Z$3:$Z$39)</f>
        <v>0</v>
      </c>
      <c r="L113">
        <f ca="1">SUMIF(Estatal!$E$3:$E$39,PARTICIPANTES!A113,Estatal!$F$3:$F$39)+SUMIF(Estatal!$G$3:$G$39,PARTICIPANTES!A113,Estatal!$H$3:$H$39)+SUMIF(Estatal!$I$3:$I$39,PARTICIPANTES!A113,Estatal!$J$3:$J$39)+SUMIF(Estatal!$K$3:$K$39,PARTICIPANTES!A113,Estatal!$L$3:$L$39)+SUMIF(Estatal!$M$3:$M$39,PARTICIPANTES!A113,Estatal!$N$3:$N$39)+SUMIF(Estatal!$O$3:$O$39,PARTICIPANTES!A113,Estatal!$P$3:$P$39)+SUMIF(Estatal!$Q$3:$MQ$39,PARTICIPANTES!A113,Estatal!$R$3:$R$39)+SUMIF(Estatal!$S$3:$S$39,PARTICIPANTES!A113,Estatal!$T$3:$T$39)+SUMIF(Estatal!$U$3:$U$39,PARTICIPANTES!A113,Estatal!$V$3:$V$39)+SUMIF(Estatal!$W$3:$W$39,PARTICIPANTES!A113,Estatal!$X$3:$X$39)+SUMIF(Estatal!$Y$3:$Y$39,PARTICIPANTES!A113,Estatal!$Z$3:$Z$39)</f>
        <v>0</v>
      </c>
      <c r="O113" s="24">
        <f t="shared" ca="1" si="2"/>
        <v>320</v>
      </c>
    </row>
    <row r="114" spans="1:15">
      <c r="A114" t="s">
        <v>153</v>
      </c>
      <c r="B114" t="s">
        <v>148</v>
      </c>
      <c r="C114" s="6" t="s">
        <v>17</v>
      </c>
      <c r="D114" s="6" t="s">
        <v>18</v>
      </c>
      <c r="E114" s="6">
        <v>2008</v>
      </c>
      <c r="F114">
        <f>SUMIF(Liga!$A$2:$A$501,PARTICIPANTES!A114,Liga!$J$2:$J$501)</f>
        <v>400</v>
      </c>
      <c r="G114">
        <f>SUMIF('Copa EUS ABS Equipos'!$A$2:$A$26,PARTICIPANTES!A114,'Copa EUS ABS Equipos'!$C$2:$C$26)</f>
        <v>0</v>
      </c>
      <c r="J114">
        <f>SUMIF(Trials!$C$3:$C$53,PARTICIPANTES!A114,Trials!$D$3:$D$53)+SUMIF(Trials!$E$3:$E$53,PARTICIPANTES!A114,Trials!$F$3:$F$53)+SUMIF(Trials!$G$3:$G$53,PARTICIPANTES!A114,Trials!$H$3:$H$53)+SUMIF(Trials!$I$3:$I$53,PARTICIPANTES!A114,Trials!$J$3:$J$53)+SUMIF(Trials!$K$3:$K$53,PARTICIPANTES!A114,Trials!$L$3:$L$53)+SUMIF(Trials!$M$3:$M$53,PARTICIPANTES!A114,Trials!$N$3:$N$53)</f>
        <v>0</v>
      </c>
      <c r="K114">
        <f>SUMIF('Pre-Estatal'!$C$3:$C$39,PARTICIPANTES!A114,'Pre-Estatal'!$D$3:$D$39)+SUMIF('Pre-Estatal'!$E$3:$E$39,PARTICIPANTES!A114,'Pre-Estatal'!$F$3:$F$39)+SUMIF('Pre-Estatal'!$G$3:$G$39,PARTICIPANTES!A114,'Pre-Estatal'!$H$3:$H$39)+SUMIF('Pre-Estatal'!$I$3:$I$39,PARTICIPANTES!A114,'Pre-Estatal'!$J$3:$J$39)+SUMIF('Pre-Estatal'!$K$3:$K$39,PARTICIPANTES!A114,'Pre-Estatal'!$L$3:$L$39)+SUMIF('Pre-Estatal'!$M$3:$M$39,PARTICIPANTES!A114,'Pre-Estatal'!$N$3:$N$39)+SUMIF('Pre-Estatal'!$O$3:$O$39,PARTICIPANTES!A114,'Pre-Estatal'!$P$3:$P$39)+SUMIF('Pre-Estatal'!$Q$3:$Q$39,PARTICIPANTES!A114,'Pre-Estatal'!$R$3:$R$39)+SUMIF('Pre-Estatal'!$S$3:$S$39,PARTICIPANTES!A114,'Pre-Estatal'!$T$3:$T$39)+SUMIF('Pre-Estatal'!$U$3:$U$39,PARTICIPANTES!A114,'Pre-Estatal'!$V$3:$V$39)+SUMIF('Pre-Estatal'!$W$3:$W$39,PARTICIPANTES!A114,'Pre-Estatal'!$X$3:$X$39)+SUMIF('Pre-Estatal'!$Y$3:$Y$39,PARTICIPANTES!A114,'Pre-Estatal'!$Z$3:$Z$39)</f>
        <v>270</v>
      </c>
      <c r="L114">
        <f ca="1">SUMIF(Estatal!$E$3:$E$39,PARTICIPANTES!A114,Estatal!$F$3:$F$39)+SUMIF(Estatal!$G$3:$G$39,PARTICIPANTES!A114,Estatal!$H$3:$H$39)+SUMIF(Estatal!$I$3:$I$39,PARTICIPANTES!A114,Estatal!$J$3:$J$39)+SUMIF(Estatal!$K$3:$K$39,PARTICIPANTES!A114,Estatal!$L$3:$L$39)+SUMIF(Estatal!$M$3:$M$39,PARTICIPANTES!A114,Estatal!$N$3:$N$39)+SUMIF(Estatal!$O$3:$O$39,PARTICIPANTES!A114,Estatal!$P$3:$P$39)+SUMIF(Estatal!$Q$3:$MQ$39,PARTICIPANTES!A114,Estatal!$R$3:$R$39)+SUMIF(Estatal!$S$3:$S$39,PARTICIPANTES!A114,Estatal!$T$3:$T$39)+SUMIF(Estatal!$U$3:$U$39,PARTICIPANTES!A114,Estatal!$V$3:$V$39)+SUMIF(Estatal!$W$3:$W$39,PARTICIPANTES!A114,Estatal!$X$3:$X$39)+SUMIF(Estatal!$Y$3:$Y$39,PARTICIPANTES!A114,Estatal!$Z$3:$Z$39)</f>
        <v>0</v>
      </c>
      <c r="O114" s="24">
        <f t="shared" ca="1" si="2"/>
        <v>670</v>
      </c>
    </row>
    <row r="115" spans="1:15">
      <c r="A115" t="s">
        <v>154</v>
      </c>
      <c r="B115" t="s">
        <v>148</v>
      </c>
      <c r="C115" s="6" t="s">
        <v>26</v>
      </c>
      <c r="D115" s="6" t="s">
        <v>18</v>
      </c>
      <c r="E115" s="6"/>
      <c r="F115">
        <f>SUMIF(Liga!$A$2:$A$501,PARTICIPANTES!A115,Liga!$J$2:$J$501)</f>
        <v>0</v>
      </c>
      <c r="G115">
        <f>SUMIF('Copa EUS ABS Equipos'!$A$2:$A$26,PARTICIPANTES!A115,'Copa EUS ABS Equipos'!$C$2:$C$26)</f>
        <v>0</v>
      </c>
      <c r="J115">
        <f>SUMIF(Trials!$C$3:$C$53,PARTICIPANTES!A115,Trials!$D$3:$D$53)+SUMIF(Trials!$E$3:$E$53,PARTICIPANTES!A115,Trials!$F$3:$F$53)+SUMIF(Trials!$G$3:$G$53,PARTICIPANTES!A115,Trials!$H$3:$H$53)+SUMIF(Trials!$I$3:$I$53,PARTICIPANTES!A115,Trials!$J$3:$J$53)+SUMIF(Trials!$K$3:$K$53,PARTICIPANTES!A115,Trials!$L$3:$L$53)+SUMIF(Trials!$M$3:$M$53,PARTICIPANTES!A115,Trials!$N$3:$N$53)</f>
        <v>0</v>
      </c>
      <c r="K115">
        <f>SUMIF('Pre-Estatal'!$C$3:$C$39,PARTICIPANTES!A115,'Pre-Estatal'!$D$3:$D$39)+SUMIF('Pre-Estatal'!$E$3:$E$39,PARTICIPANTES!A115,'Pre-Estatal'!$F$3:$F$39)+SUMIF('Pre-Estatal'!$G$3:$G$39,PARTICIPANTES!A115,'Pre-Estatal'!$H$3:$H$39)+SUMIF('Pre-Estatal'!$I$3:$I$39,PARTICIPANTES!A115,'Pre-Estatal'!$J$3:$J$39)+SUMIF('Pre-Estatal'!$K$3:$K$39,PARTICIPANTES!A115,'Pre-Estatal'!$L$3:$L$39)+SUMIF('Pre-Estatal'!$M$3:$M$39,PARTICIPANTES!A115,'Pre-Estatal'!$N$3:$N$39)+SUMIF('Pre-Estatal'!$O$3:$O$39,PARTICIPANTES!A115,'Pre-Estatal'!$P$3:$P$39)+SUMIF('Pre-Estatal'!$Q$3:$Q$39,PARTICIPANTES!A115,'Pre-Estatal'!$R$3:$R$39)+SUMIF('Pre-Estatal'!$S$3:$S$39,PARTICIPANTES!A115,'Pre-Estatal'!$T$3:$T$39)+SUMIF('Pre-Estatal'!$U$3:$U$39,PARTICIPANTES!A115,'Pre-Estatal'!$V$3:$V$39)+SUMIF('Pre-Estatal'!$W$3:$W$39,PARTICIPANTES!A115,'Pre-Estatal'!$X$3:$X$39)+SUMIF('Pre-Estatal'!$Y$3:$Y$39,PARTICIPANTES!A115,'Pre-Estatal'!$Z$3:$Z$39)</f>
        <v>0</v>
      </c>
      <c r="L115">
        <f ca="1">SUMIF(Estatal!$E$3:$E$39,PARTICIPANTES!A115,Estatal!$F$3:$F$39)+SUMIF(Estatal!$G$3:$G$39,PARTICIPANTES!A115,Estatal!$H$3:$H$39)+SUMIF(Estatal!$I$3:$I$39,PARTICIPANTES!A115,Estatal!$J$3:$J$39)+SUMIF(Estatal!$K$3:$K$39,PARTICIPANTES!A115,Estatal!$L$3:$L$39)+SUMIF(Estatal!$M$3:$M$39,PARTICIPANTES!A115,Estatal!$N$3:$N$39)+SUMIF(Estatal!$O$3:$O$39,PARTICIPANTES!A115,Estatal!$P$3:$P$39)+SUMIF(Estatal!$Q$3:$MQ$39,PARTICIPANTES!A115,Estatal!$R$3:$R$39)+SUMIF(Estatal!$S$3:$S$39,PARTICIPANTES!A115,Estatal!$T$3:$T$39)+SUMIF(Estatal!$U$3:$U$39,PARTICIPANTES!A115,Estatal!$V$3:$V$39)+SUMIF(Estatal!$W$3:$W$39,PARTICIPANTES!A115,Estatal!$X$3:$X$39)+SUMIF(Estatal!$Y$3:$Y$39,PARTICIPANTES!A115,Estatal!$Z$3:$Z$39)</f>
        <v>0</v>
      </c>
      <c r="O115" s="24">
        <f t="shared" ca="1" si="2"/>
        <v>0</v>
      </c>
    </row>
    <row r="116" spans="1:15">
      <c r="A116" t="s">
        <v>155</v>
      </c>
      <c r="B116" t="s">
        <v>148</v>
      </c>
      <c r="C116" s="6" t="s">
        <v>58</v>
      </c>
      <c r="D116" s="6" t="s">
        <v>18</v>
      </c>
      <c r="E116" s="6">
        <v>1971</v>
      </c>
      <c r="F116">
        <f>SUMIF(Liga!$A$2:$A$501,PARTICIPANTES!A116,Liga!$J$2:$J$501)</f>
        <v>0</v>
      </c>
      <c r="G116">
        <f>SUMIF('Copa EUS ABS Equipos'!$A$2:$A$26,PARTICIPANTES!A116,'Copa EUS ABS Equipos'!$C$2:$C$26)</f>
        <v>0</v>
      </c>
      <c r="J116">
        <f>SUMIF(Trials!$C$3:$C$53,PARTICIPANTES!A116,Trials!$D$3:$D$53)+SUMIF(Trials!$E$3:$E$53,PARTICIPANTES!A116,Trials!$F$3:$F$53)+SUMIF(Trials!$G$3:$G$53,PARTICIPANTES!A116,Trials!$H$3:$H$53)+SUMIF(Trials!$I$3:$I$53,PARTICIPANTES!A116,Trials!$J$3:$J$53)+SUMIF(Trials!$K$3:$K$53,PARTICIPANTES!A116,Trials!$L$3:$L$53)+SUMIF(Trials!$M$3:$M$53,PARTICIPANTES!A116,Trials!$N$3:$N$53)</f>
        <v>0</v>
      </c>
      <c r="K116">
        <f>SUMIF('Pre-Estatal'!$C$3:$C$39,PARTICIPANTES!A116,'Pre-Estatal'!$D$3:$D$39)+SUMIF('Pre-Estatal'!$E$3:$E$39,PARTICIPANTES!A116,'Pre-Estatal'!$F$3:$F$39)+SUMIF('Pre-Estatal'!$G$3:$G$39,PARTICIPANTES!A116,'Pre-Estatal'!$H$3:$H$39)+SUMIF('Pre-Estatal'!$I$3:$I$39,PARTICIPANTES!A116,'Pre-Estatal'!$J$3:$J$39)+SUMIF('Pre-Estatal'!$K$3:$K$39,PARTICIPANTES!A116,'Pre-Estatal'!$L$3:$L$39)+SUMIF('Pre-Estatal'!$M$3:$M$39,PARTICIPANTES!A116,'Pre-Estatal'!$N$3:$N$39)+SUMIF('Pre-Estatal'!$O$3:$O$39,PARTICIPANTES!A116,'Pre-Estatal'!$P$3:$P$39)+SUMIF('Pre-Estatal'!$Q$3:$Q$39,PARTICIPANTES!A116,'Pre-Estatal'!$R$3:$R$39)+SUMIF('Pre-Estatal'!$S$3:$S$39,PARTICIPANTES!A116,'Pre-Estatal'!$T$3:$T$39)+SUMIF('Pre-Estatal'!$U$3:$U$39,PARTICIPANTES!A116,'Pre-Estatal'!$V$3:$V$39)+SUMIF('Pre-Estatal'!$W$3:$W$39,PARTICIPANTES!A116,'Pre-Estatal'!$X$3:$X$39)+SUMIF('Pre-Estatal'!$Y$3:$Y$39,PARTICIPANTES!A116,'Pre-Estatal'!$Z$3:$Z$39)</f>
        <v>0</v>
      </c>
      <c r="L116">
        <f ca="1">SUMIF(Estatal!$E$3:$E$39,PARTICIPANTES!A116,Estatal!$F$3:$F$39)+SUMIF(Estatal!$G$3:$G$39,PARTICIPANTES!A116,Estatal!$H$3:$H$39)+SUMIF(Estatal!$I$3:$I$39,PARTICIPANTES!A116,Estatal!$J$3:$J$39)+SUMIF(Estatal!$K$3:$K$39,PARTICIPANTES!A116,Estatal!$L$3:$L$39)+SUMIF(Estatal!$M$3:$M$39,PARTICIPANTES!A116,Estatal!$N$3:$N$39)+SUMIF(Estatal!$O$3:$O$39,PARTICIPANTES!A116,Estatal!$P$3:$P$39)+SUMIF(Estatal!$Q$3:$MQ$39,PARTICIPANTES!A116,Estatal!$R$3:$R$39)+SUMIF(Estatal!$S$3:$S$39,PARTICIPANTES!A116,Estatal!$T$3:$T$39)+SUMIF(Estatal!$U$3:$U$39,PARTICIPANTES!A116,Estatal!$V$3:$V$39)+SUMIF(Estatal!$W$3:$W$39,PARTICIPANTES!A116,Estatal!$X$3:$X$39)+SUMIF(Estatal!$Y$3:$Y$39,PARTICIPANTES!A116,Estatal!$Z$3:$Z$39)</f>
        <v>0</v>
      </c>
      <c r="O116" s="24">
        <f t="shared" ca="1" si="2"/>
        <v>0</v>
      </c>
    </row>
    <row r="117" spans="1:15">
      <c r="A117" t="s">
        <v>156</v>
      </c>
      <c r="B117" t="s">
        <v>148</v>
      </c>
      <c r="C117" s="6" t="s">
        <v>17</v>
      </c>
      <c r="D117" s="6" t="s">
        <v>18</v>
      </c>
      <c r="E117" s="6">
        <v>2008</v>
      </c>
      <c r="F117">
        <f>SUMIF(Liga!$A$2:$A$501,PARTICIPANTES!A117,Liga!$J$2:$J$501)</f>
        <v>110</v>
      </c>
      <c r="G117">
        <f>SUMIF('Copa EUS ABS Equipos'!$A$2:$A$26,PARTICIPANTES!A117,'Copa EUS ABS Equipos'!$C$2:$C$26)</f>
        <v>0</v>
      </c>
      <c r="J117">
        <f>SUMIF(Trials!$C$3:$C$53,PARTICIPANTES!A117,Trials!$D$3:$D$53)+SUMIF(Trials!$E$3:$E$53,PARTICIPANTES!A117,Trials!$F$3:$F$53)+SUMIF(Trials!$G$3:$G$53,PARTICIPANTES!A117,Trials!$H$3:$H$53)+SUMIF(Trials!$I$3:$I$53,PARTICIPANTES!A117,Trials!$J$3:$J$53)+SUMIF(Trials!$K$3:$K$53,PARTICIPANTES!A117,Trials!$L$3:$L$53)+SUMIF(Trials!$M$3:$M$53,PARTICIPANTES!A117,Trials!$N$3:$N$53)</f>
        <v>0</v>
      </c>
      <c r="K117">
        <f>SUMIF('Pre-Estatal'!$C$3:$C$39,PARTICIPANTES!A117,'Pre-Estatal'!$D$3:$D$39)+SUMIF('Pre-Estatal'!$E$3:$E$39,PARTICIPANTES!A117,'Pre-Estatal'!$F$3:$F$39)+SUMIF('Pre-Estatal'!$G$3:$G$39,PARTICIPANTES!A117,'Pre-Estatal'!$H$3:$H$39)+SUMIF('Pre-Estatal'!$I$3:$I$39,PARTICIPANTES!A117,'Pre-Estatal'!$J$3:$J$39)+SUMIF('Pre-Estatal'!$K$3:$K$39,PARTICIPANTES!A117,'Pre-Estatal'!$L$3:$L$39)+SUMIF('Pre-Estatal'!$M$3:$M$39,PARTICIPANTES!A117,'Pre-Estatal'!$N$3:$N$39)+SUMIF('Pre-Estatal'!$O$3:$O$39,PARTICIPANTES!A117,'Pre-Estatal'!$P$3:$P$39)+SUMIF('Pre-Estatal'!$Q$3:$Q$39,PARTICIPANTES!A117,'Pre-Estatal'!$R$3:$R$39)+SUMIF('Pre-Estatal'!$S$3:$S$39,PARTICIPANTES!A117,'Pre-Estatal'!$T$3:$T$39)+SUMIF('Pre-Estatal'!$U$3:$U$39,PARTICIPANTES!A117,'Pre-Estatal'!$V$3:$V$39)+SUMIF('Pre-Estatal'!$W$3:$W$39,PARTICIPANTES!A117,'Pre-Estatal'!$X$3:$X$39)+SUMIF('Pre-Estatal'!$Y$3:$Y$39,PARTICIPANTES!A117,'Pre-Estatal'!$Z$3:$Z$39)</f>
        <v>0</v>
      </c>
      <c r="L117">
        <f ca="1">SUMIF(Estatal!$E$3:$E$39,PARTICIPANTES!A117,Estatal!$F$3:$F$39)+SUMIF(Estatal!$G$3:$G$39,PARTICIPANTES!A117,Estatal!$H$3:$H$39)+SUMIF(Estatal!$I$3:$I$39,PARTICIPANTES!A117,Estatal!$J$3:$J$39)+SUMIF(Estatal!$K$3:$K$39,PARTICIPANTES!A117,Estatal!$L$3:$L$39)+SUMIF(Estatal!$M$3:$M$39,PARTICIPANTES!A117,Estatal!$N$3:$N$39)+SUMIF(Estatal!$O$3:$O$39,PARTICIPANTES!A117,Estatal!$P$3:$P$39)+SUMIF(Estatal!$Q$3:$MQ$39,PARTICIPANTES!A117,Estatal!$R$3:$R$39)+SUMIF(Estatal!$S$3:$S$39,PARTICIPANTES!A117,Estatal!$T$3:$T$39)+SUMIF(Estatal!$U$3:$U$39,PARTICIPANTES!A117,Estatal!$V$3:$V$39)+SUMIF(Estatal!$W$3:$W$39,PARTICIPANTES!A117,Estatal!$X$3:$X$39)+SUMIF(Estatal!$Y$3:$Y$39,PARTICIPANTES!A117,Estatal!$Z$3:$Z$39)</f>
        <v>0</v>
      </c>
      <c r="O117" s="24">
        <f t="shared" ca="1" si="2"/>
        <v>110</v>
      </c>
    </row>
    <row r="118" spans="1:15">
      <c r="A118" t="s">
        <v>157</v>
      </c>
      <c r="B118" t="s">
        <v>148</v>
      </c>
      <c r="C118" s="6" t="s">
        <v>17</v>
      </c>
      <c r="D118" s="6" t="s">
        <v>18</v>
      </c>
      <c r="E118" s="6">
        <v>2007</v>
      </c>
      <c r="F118">
        <f>SUMIF(Liga!$A$2:$A$501,PARTICIPANTES!A118,Liga!$J$2:$J$501)</f>
        <v>275</v>
      </c>
      <c r="G118">
        <f>SUMIF('Copa EUS ABS Equipos'!$A$2:$A$26,PARTICIPANTES!A118,'Copa EUS ABS Equipos'!$C$2:$C$26)</f>
        <v>0</v>
      </c>
      <c r="J118">
        <f>SUMIF(Trials!$C$3:$C$53,PARTICIPANTES!A118,Trials!$D$3:$D$53)+SUMIF(Trials!$E$3:$E$53,PARTICIPANTES!A118,Trials!$F$3:$F$53)+SUMIF(Trials!$G$3:$G$53,PARTICIPANTES!A118,Trials!$H$3:$H$53)+SUMIF(Trials!$I$3:$I$53,PARTICIPANTES!A118,Trials!$J$3:$J$53)+SUMIF(Trials!$K$3:$K$53,PARTICIPANTES!A118,Trials!$L$3:$L$53)+SUMIF(Trials!$M$3:$M$53,PARTICIPANTES!A118,Trials!$N$3:$N$53)</f>
        <v>0</v>
      </c>
      <c r="K118">
        <f>SUMIF('Pre-Estatal'!$C$3:$C$39,PARTICIPANTES!A118,'Pre-Estatal'!$D$3:$D$39)+SUMIF('Pre-Estatal'!$E$3:$E$39,PARTICIPANTES!A118,'Pre-Estatal'!$F$3:$F$39)+SUMIF('Pre-Estatal'!$G$3:$G$39,PARTICIPANTES!A118,'Pre-Estatal'!$H$3:$H$39)+SUMIF('Pre-Estatal'!$I$3:$I$39,PARTICIPANTES!A118,'Pre-Estatal'!$J$3:$J$39)+SUMIF('Pre-Estatal'!$K$3:$K$39,PARTICIPANTES!A118,'Pre-Estatal'!$L$3:$L$39)+SUMIF('Pre-Estatal'!$M$3:$M$39,PARTICIPANTES!A118,'Pre-Estatal'!$N$3:$N$39)+SUMIF('Pre-Estatal'!$O$3:$O$39,PARTICIPANTES!A118,'Pre-Estatal'!$P$3:$P$39)+SUMIF('Pre-Estatal'!$Q$3:$Q$39,PARTICIPANTES!A118,'Pre-Estatal'!$R$3:$R$39)+SUMIF('Pre-Estatal'!$S$3:$S$39,PARTICIPANTES!A118,'Pre-Estatal'!$T$3:$T$39)+SUMIF('Pre-Estatal'!$U$3:$U$39,PARTICIPANTES!A118,'Pre-Estatal'!$V$3:$V$39)+SUMIF('Pre-Estatal'!$W$3:$W$39,PARTICIPANTES!A118,'Pre-Estatal'!$X$3:$X$39)+SUMIF('Pre-Estatal'!$Y$3:$Y$39,PARTICIPANTES!A118,'Pre-Estatal'!$Z$3:$Z$39)</f>
        <v>207</v>
      </c>
      <c r="L118">
        <f ca="1">SUMIF(Estatal!$E$3:$E$39,PARTICIPANTES!A118,Estatal!$F$3:$F$39)+SUMIF(Estatal!$G$3:$G$39,PARTICIPANTES!A118,Estatal!$H$3:$H$39)+SUMIF(Estatal!$I$3:$I$39,PARTICIPANTES!A118,Estatal!$J$3:$J$39)+SUMIF(Estatal!$K$3:$K$39,PARTICIPANTES!A118,Estatal!$L$3:$L$39)+SUMIF(Estatal!$M$3:$M$39,PARTICIPANTES!A118,Estatal!$N$3:$N$39)+SUMIF(Estatal!$O$3:$O$39,PARTICIPANTES!A118,Estatal!$P$3:$P$39)+SUMIF(Estatal!$Q$3:$MQ$39,PARTICIPANTES!A118,Estatal!$R$3:$R$39)+SUMIF(Estatal!$S$3:$S$39,PARTICIPANTES!A118,Estatal!$T$3:$T$39)+SUMIF(Estatal!$U$3:$U$39,PARTICIPANTES!A118,Estatal!$V$3:$V$39)+SUMIF(Estatal!$W$3:$W$39,PARTICIPANTES!A118,Estatal!$X$3:$X$39)+SUMIF(Estatal!$Y$3:$Y$39,PARTICIPANTES!A118,Estatal!$Z$3:$Z$39)</f>
        <v>0</v>
      </c>
      <c r="O118" s="24">
        <f t="shared" ca="1" si="2"/>
        <v>482</v>
      </c>
    </row>
    <row r="119" spans="1:15">
      <c r="A119" t="s">
        <v>158</v>
      </c>
      <c r="B119" t="s">
        <v>148</v>
      </c>
      <c r="C119" s="6" t="s">
        <v>20</v>
      </c>
      <c r="D119" s="6" t="s">
        <v>18</v>
      </c>
      <c r="E119" s="6"/>
      <c r="F119">
        <f>SUMIF(Liga!$A$2:$A$501,PARTICIPANTES!A119,Liga!$J$2:$J$501)</f>
        <v>600</v>
      </c>
      <c r="G119">
        <f>SUMIF('Copa EUS ABS Equipos'!$A$2:$A$26,PARTICIPANTES!A119,'Copa EUS ABS Equipos'!$C$2:$C$26)</f>
        <v>0</v>
      </c>
      <c r="J119">
        <f>SUMIF(Trials!$C$3:$C$53,PARTICIPANTES!A119,Trials!$D$3:$D$53)+SUMIF(Trials!$E$3:$E$53,PARTICIPANTES!A119,Trials!$F$3:$F$53)+SUMIF(Trials!$G$3:$G$53,PARTICIPANTES!A119,Trials!$H$3:$H$53)+SUMIF(Trials!$I$3:$I$53,PARTICIPANTES!A119,Trials!$J$3:$J$53)+SUMIF(Trials!$K$3:$K$53,PARTICIPANTES!A119,Trials!$L$3:$L$53)+SUMIF(Trials!$M$3:$M$53,PARTICIPANTES!A119,Trials!$N$3:$N$53)</f>
        <v>0</v>
      </c>
      <c r="K119">
        <f>SUMIF('Pre-Estatal'!$C$3:$C$39,PARTICIPANTES!A119,'Pre-Estatal'!$D$3:$D$39)+SUMIF('Pre-Estatal'!$E$3:$E$39,PARTICIPANTES!A119,'Pre-Estatal'!$F$3:$F$39)+SUMIF('Pre-Estatal'!$G$3:$G$39,PARTICIPANTES!A119,'Pre-Estatal'!$H$3:$H$39)+SUMIF('Pre-Estatal'!$I$3:$I$39,PARTICIPANTES!A119,'Pre-Estatal'!$J$3:$J$39)+SUMIF('Pre-Estatal'!$K$3:$K$39,PARTICIPANTES!A119,'Pre-Estatal'!$L$3:$L$39)+SUMIF('Pre-Estatal'!$M$3:$M$39,PARTICIPANTES!A119,'Pre-Estatal'!$N$3:$N$39)+SUMIF('Pre-Estatal'!$O$3:$O$39,PARTICIPANTES!A119,'Pre-Estatal'!$P$3:$P$39)+SUMIF('Pre-Estatal'!$Q$3:$Q$39,PARTICIPANTES!A119,'Pre-Estatal'!$R$3:$R$39)+SUMIF('Pre-Estatal'!$S$3:$S$39,PARTICIPANTES!A119,'Pre-Estatal'!$T$3:$T$39)+SUMIF('Pre-Estatal'!$U$3:$U$39,PARTICIPANTES!A119,'Pre-Estatal'!$V$3:$V$39)+SUMIF('Pre-Estatal'!$W$3:$W$39,PARTICIPANTES!A119,'Pre-Estatal'!$X$3:$X$39)+SUMIF('Pre-Estatal'!$Y$3:$Y$39,PARTICIPANTES!A119,'Pre-Estatal'!$Z$3:$Z$39)</f>
        <v>0</v>
      </c>
      <c r="L119">
        <f ca="1">SUMIF(Estatal!$E$3:$E$39,PARTICIPANTES!A119,Estatal!$F$3:$F$39)+SUMIF(Estatal!$G$3:$G$39,PARTICIPANTES!A119,Estatal!$H$3:$H$39)+SUMIF(Estatal!$I$3:$I$39,PARTICIPANTES!A119,Estatal!$J$3:$J$39)+SUMIF(Estatal!$K$3:$K$39,PARTICIPANTES!A119,Estatal!$L$3:$L$39)+SUMIF(Estatal!$M$3:$M$39,PARTICIPANTES!A119,Estatal!$N$3:$N$39)+SUMIF(Estatal!$O$3:$O$39,PARTICIPANTES!A119,Estatal!$P$3:$P$39)+SUMIF(Estatal!$Q$3:$MQ$39,PARTICIPANTES!A119,Estatal!$R$3:$R$39)+SUMIF(Estatal!$S$3:$S$39,PARTICIPANTES!A119,Estatal!$T$3:$T$39)+SUMIF(Estatal!$U$3:$U$39,PARTICIPANTES!A119,Estatal!$V$3:$V$39)+SUMIF(Estatal!$W$3:$W$39,PARTICIPANTES!A119,Estatal!$X$3:$X$39)+SUMIF(Estatal!$Y$3:$Y$39,PARTICIPANTES!A119,Estatal!$Z$3:$Z$39)</f>
        <v>0</v>
      </c>
      <c r="O119" s="24">
        <f t="shared" ca="1" si="2"/>
        <v>600</v>
      </c>
    </row>
    <row r="120" spans="1:15">
      <c r="A120" t="s">
        <v>159</v>
      </c>
      <c r="B120" t="s">
        <v>160</v>
      </c>
      <c r="C120" s="6" t="s">
        <v>26</v>
      </c>
      <c r="D120" s="6" t="s">
        <v>18</v>
      </c>
      <c r="E120" s="6">
        <v>1977</v>
      </c>
      <c r="F120">
        <f>SUMIF(Liga!$A$2:$A$501,PARTICIPANTES!A120,Liga!$J$2:$J$501)</f>
        <v>55</v>
      </c>
      <c r="G120">
        <f>SUMIF('Copa EUS ABS Equipos'!$A$2:$A$26,PARTICIPANTES!A120,'Copa EUS ABS Equipos'!$C$2:$C$26)</f>
        <v>0</v>
      </c>
      <c r="J120">
        <f>SUMIF(Trials!$C$3:$C$53,PARTICIPANTES!A120,Trials!$D$3:$D$53)+SUMIF(Trials!$E$3:$E$53,PARTICIPANTES!A120,Trials!$F$3:$F$53)+SUMIF(Trials!$G$3:$G$53,PARTICIPANTES!A120,Trials!$H$3:$H$53)+SUMIF(Trials!$I$3:$I$53,PARTICIPANTES!A120,Trials!$J$3:$J$53)+SUMIF(Trials!$K$3:$K$53,PARTICIPANTES!A120,Trials!$L$3:$L$53)+SUMIF(Trials!$M$3:$M$53,PARTICIPANTES!A120,Trials!$N$3:$N$53)</f>
        <v>0</v>
      </c>
      <c r="K120">
        <f>SUMIF('Pre-Estatal'!$C$3:$C$39,PARTICIPANTES!A120,'Pre-Estatal'!$D$3:$D$39)+SUMIF('Pre-Estatal'!$E$3:$E$39,PARTICIPANTES!A120,'Pre-Estatal'!$F$3:$F$39)+SUMIF('Pre-Estatal'!$G$3:$G$39,PARTICIPANTES!A120,'Pre-Estatal'!$H$3:$H$39)+SUMIF('Pre-Estatal'!$I$3:$I$39,PARTICIPANTES!A120,'Pre-Estatal'!$J$3:$J$39)+SUMIF('Pre-Estatal'!$K$3:$K$39,PARTICIPANTES!A120,'Pre-Estatal'!$L$3:$L$39)+SUMIF('Pre-Estatal'!$M$3:$M$39,PARTICIPANTES!A120,'Pre-Estatal'!$N$3:$N$39)+SUMIF('Pre-Estatal'!$O$3:$O$39,PARTICIPANTES!A120,'Pre-Estatal'!$P$3:$P$39)+SUMIF('Pre-Estatal'!$Q$3:$Q$39,PARTICIPANTES!A120,'Pre-Estatal'!$R$3:$R$39)+SUMIF('Pre-Estatal'!$S$3:$S$39,PARTICIPANTES!A120,'Pre-Estatal'!$T$3:$T$39)+SUMIF('Pre-Estatal'!$U$3:$U$39,PARTICIPANTES!A120,'Pre-Estatal'!$V$3:$V$39)+SUMIF('Pre-Estatal'!$W$3:$W$39,PARTICIPANTES!A120,'Pre-Estatal'!$X$3:$X$39)+SUMIF('Pre-Estatal'!$Y$3:$Y$39,PARTICIPANTES!A120,'Pre-Estatal'!$Z$3:$Z$39)</f>
        <v>0</v>
      </c>
      <c r="L120">
        <f ca="1">SUMIF(Estatal!$E$3:$E$39,PARTICIPANTES!A120,Estatal!$F$3:$F$39)+SUMIF(Estatal!$G$3:$G$39,PARTICIPANTES!A120,Estatal!$H$3:$H$39)+SUMIF(Estatal!$I$3:$I$39,PARTICIPANTES!A120,Estatal!$J$3:$J$39)+SUMIF(Estatal!$K$3:$K$39,PARTICIPANTES!A120,Estatal!$L$3:$L$39)+SUMIF(Estatal!$M$3:$M$39,PARTICIPANTES!A120,Estatal!$N$3:$N$39)+SUMIF(Estatal!$O$3:$O$39,PARTICIPANTES!A120,Estatal!$P$3:$P$39)+SUMIF(Estatal!$Q$3:$MQ$39,PARTICIPANTES!A120,Estatal!$R$3:$R$39)+SUMIF(Estatal!$S$3:$S$39,PARTICIPANTES!A120,Estatal!$T$3:$T$39)+SUMIF(Estatal!$U$3:$U$39,PARTICIPANTES!A120,Estatal!$V$3:$V$39)+SUMIF(Estatal!$W$3:$W$39,PARTICIPANTES!A120,Estatal!$X$3:$X$39)+SUMIF(Estatal!$Y$3:$Y$39,PARTICIPANTES!A120,Estatal!$Z$3:$Z$39)</f>
        <v>0</v>
      </c>
      <c r="O120" s="24">
        <f t="shared" ca="1" si="2"/>
        <v>55</v>
      </c>
    </row>
    <row r="121" spans="1:15">
      <c r="A121" t="s">
        <v>161</v>
      </c>
      <c r="B121" t="s">
        <v>160</v>
      </c>
      <c r="C121" s="6" t="s">
        <v>49</v>
      </c>
      <c r="D121" s="6" t="s">
        <v>18</v>
      </c>
      <c r="E121" s="6">
        <v>2012</v>
      </c>
      <c r="F121">
        <f>SUMIF(Liga!$A$2:$A$501,PARTICIPANTES!A121,Liga!$J$2:$J$501)</f>
        <v>110</v>
      </c>
      <c r="G121">
        <f>SUMIF('Copa EUS ABS Equipos'!$A$2:$A$26,PARTICIPANTES!A121,'Copa EUS ABS Equipos'!$C$2:$C$26)</f>
        <v>0</v>
      </c>
      <c r="J121">
        <f>SUMIF(Trials!$C$3:$C$53,PARTICIPANTES!A121,Trials!$D$3:$D$53)+SUMIF(Trials!$E$3:$E$53,PARTICIPANTES!A121,Trials!$F$3:$F$53)+SUMIF(Trials!$G$3:$G$53,PARTICIPANTES!A121,Trials!$H$3:$H$53)+SUMIF(Trials!$I$3:$I$53,PARTICIPANTES!A121,Trials!$J$3:$J$53)+SUMIF(Trials!$K$3:$K$53,PARTICIPANTES!A121,Trials!$L$3:$L$53)+SUMIF(Trials!$M$3:$M$53,PARTICIPANTES!A121,Trials!$N$3:$N$53)</f>
        <v>0</v>
      </c>
      <c r="K121">
        <f>SUMIF('Pre-Estatal'!$C$3:$C$39,PARTICIPANTES!A121,'Pre-Estatal'!$D$3:$D$39)+SUMIF('Pre-Estatal'!$E$3:$E$39,PARTICIPANTES!A121,'Pre-Estatal'!$F$3:$F$39)+SUMIF('Pre-Estatal'!$G$3:$G$39,PARTICIPANTES!A121,'Pre-Estatal'!$H$3:$H$39)+SUMIF('Pre-Estatal'!$I$3:$I$39,PARTICIPANTES!A121,'Pre-Estatal'!$J$3:$J$39)+SUMIF('Pre-Estatal'!$K$3:$K$39,PARTICIPANTES!A121,'Pre-Estatal'!$L$3:$L$39)+SUMIF('Pre-Estatal'!$M$3:$M$39,PARTICIPANTES!A121,'Pre-Estatal'!$N$3:$N$39)+SUMIF('Pre-Estatal'!$O$3:$O$39,PARTICIPANTES!A121,'Pre-Estatal'!$P$3:$P$39)+SUMIF('Pre-Estatal'!$Q$3:$Q$39,PARTICIPANTES!A121,'Pre-Estatal'!$R$3:$R$39)+SUMIF('Pre-Estatal'!$S$3:$S$39,PARTICIPANTES!A121,'Pre-Estatal'!$T$3:$T$39)+SUMIF('Pre-Estatal'!$U$3:$U$39,PARTICIPANTES!A121,'Pre-Estatal'!$V$3:$V$39)+SUMIF('Pre-Estatal'!$W$3:$W$39,PARTICIPANTES!A121,'Pre-Estatal'!$X$3:$X$39)+SUMIF('Pre-Estatal'!$Y$3:$Y$39,PARTICIPANTES!A121,'Pre-Estatal'!$Z$3:$Z$39)</f>
        <v>195</v>
      </c>
      <c r="L121">
        <f ca="1">SUMIF(Estatal!$C$3:$C$39,PARTICIPANTES!A121,Estatal!$D$3:$D$39)+SUMIF(Estatal!$E$3:$E$39,PARTICIPANTES!A121,Estatal!$F$3:$F$39)+SUMIF(Estatal!$G$3:$G$39,PARTICIPANTES!A121,Estatal!$H$3:$H$39)+SUMIF(Estatal!$I$3:$I$39,PARTICIPANTES!A121,Estatal!$J$3:$J$39)+SUMIF(Estatal!$K$3:$K$39,PARTICIPANTES!A121,Estatal!$L$3:$L$39)+SUMIF(Estatal!$M$3:$M$39,PARTICIPANTES!A121,Estatal!$N$3:$N$39)+SUMIF(Estatal!$O$3:$O$39,PARTICIPANTES!A121,Estatal!$P$3:$P$39)+SUMIF(Estatal!$Q$3:$MQ$39,PARTICIPANTES!A121,Estatal!$R$3:$R$39)+SUMIF(Estatal!$S$3:$S$39,PARTICIPANTES!A121,Estatal!$T$3:$T$39)+SUMIF(Estatal!$U$3:$U$39,PARTICIPANTES!A121,Estatal!$V$3:$V$39)+SUMIF(Estatal!$W$3:$W$39,PARTICIPANTES!A121,Estatal!$X$3:$X$39)+SUMIF(Estatal!$Y$3:$Y$39,PARTICIPANTES!A121,Estatal!$Z$3:$Z$39)</f>
        <v>0</v>
      </c>
      <c r="O121" s="24">
        <f t="shared" ca="1" si="2"/>
        <v>305</v>
      </c>
    </row>
    <row r="122" spans="1:15">
      <c r="A122" t="s">
        <v>162</v>
      </c>
      <c r="B122" t="s">
        <v>160</v>
      </c>
      <c r="C122" s="6" t="s">
        <v>40</v>
      </c>
      <c r="D122" s="6" t="s">
        <v>18</v>
      </c>
      <c r="E122" s="6">
        <v>2010</v>
      </c>
      <c r="F122">
        <f>SUMIF(Liga!$A$2:$A$501,PARTICIPANTES!A122,Liga!$J$2:$J$501)</f>
        <v>0</v>
      </c>
      <c r="G122">
        <f>SUMIF('Copa EUS ABS Equipos'!$A$2:$A$26,PARTICIPANTES!A122,'Copa EUS ABS Equipos'!$C$2:$C$26)</f>
        <v>0</v>
      </c>
      <c r="J122">
        <f>SUMIF(Trials!$C$3:$C$53,PARTICIPANTES!A122,Trials!$D$3:$D$53)+SUMIF(Trials!$E$3:$E$53,PARTICIPANTES!A122,Trials!$F$3:$F$53)+SUMIF(Trials!$G$3:$G$53,PARTICIPANTES!A122,Trials!$H$3:$H$53)+SUMIF(Trials!$I$3:$I$53,PARTICIPANTES!A122,Trials!$J$3:$J$53)+SUMIF(Trials!$K$3:$K$53,PARTICIPANTES!A122,Trials!$L$3:$L$53)+SUMIF(Trials!$M$3:$M$53,PARTICIPANTES!A122,Trials!$N$3:$N$53)</f>
        <v>0</v>
      </c>
      <c r="K122">
        <f>SUMIF('Pre-Estatal'!$C$3:$C$39,PARTICIPANTES!A122,'Pre-Estatal'!$D$3:$D$39)+SUMIF('Pre-Estatal'!$E$3:$E$39,PARTICIPANTES!A122,'Pre-Estatal'!$F$3:$F$39)+SUMIF('Pre-Estatal'!$G$3:$G$39,PARTICIPANTES!A122,'Pre-Estatal'!$H$3:$H$39)+SUMIF('Pre-Estatal'!$I$3:$I$39,PARTICIPANTES!A122,'Pre-Estatal'!$J$3:$J$39)+SUMIF('Pre-Estatal'!$K$3:$K$39,PARTICIPANTES!A122,'Pre-Estatal'!$L$3:$L$39)+SUMIF('Pre-Estatal'!$M$3:$M$39,PARTICIPANTES!A122,'Pre-Estatal'!$N$3:$N$39)+SUMIF('Pre-Estatal'!$O$3:$O$39,PARTICIPANTES!A122,'Pre-Estatal'!$P$3:$P$39)+SUMIF('Pre-Estatal'!$Q$3:$Q$39,PARTICIPANTES!A122,'Pre-Estatal'!$R$3:$R$39)+SUMIF('Pre-Estatal'!$S$3:$S$39,PARTICIPANTES!A122,'Pre-Estatal'!$T$3:$T$39)+SUMIF('Pre-Estatal'!$U$3:$U$39,PARTICIPANTES!A122,'Pre-Estatal'!$V$3:$V$39)+SUMIF('Pre-Estatal'!$W$3:$W$39,PARTICIPANTES!A122,'Pre-Estatal'!$X$3:$X$39)+SUMIF('Pre-Estatal'!$Y$3:$Y$39,PARTICIPANTES!A122,'Pre-Estatal'!$Z$3:$Z$39)</f>
        <v>0</v>
      </c>
      <c r="L122">
        <f ca="1">SUMIF(Estatal!$C$3:$C$39,PARTICIPANTES!A122,Estatal!$D$3:$D$39)+SUMIF(Estatal!$E$3:$E$39,PARTICIPANTES!A122,Estatal!$F$3:$F$39)+SUMIF(Estatal!$G$3:$G$39,PARTICIPANTES!A122,Estatal!$H$3:$H$39)+SUMIF(Estatal!$I$3:$I$39,PARTICIPANTES!A122,Estatal!$J$3:$J$39)+SUMIF(Estatal!$K$3:$K$39,PARTICIPANTES!A122,Estatal!$L$3:$L$39)+SUMIF(Estatal!$M$3:$M$39,PARTICIPANTES!A122,Estatal!$N$3:$N$39)+SUMIF(Estatal!$O$3:$O$39,PARTICIPANTES!A122,Estatal!$P$3:$P$39)+SUMIF(Estatal!$Q$3:$MQ$39,PARTICIPANTES!A122,Estatal!$R$3:$R$39)+SUMIF(Estatal!$S$3:$S$39,PARTICIPANTES!A122,Estatal!$T$3:$T$39)+SUMIF(Estatal!$U$3:$U$39,PARTICIPANTES!A122,Estatal!$V$3:$V$39)+SUMIF(Estatal!$W$3:$W$39,PARTICIPANTES!A122,Estatal!$X$3:$X$39)+SUMIF(Estatal!$Y$3:$Y$39,PARTICIPANTES!A122,Estatal!$Z$3:$Z$39)</f>
        <v>0</v>
      </c>
      <c r="O122" s="24">
        <f t="shared" ca="1" si="2"/>
        <v>0</v>
      </c>
    </row>
    <row r="123" spans="1:15">
      <c r="A123" t="s">
        <v>163</v>
      </c>
      <c r="B123" t="s">
        <v>160</v>
      </c>
      <c r="C123" s="6" t="s">
        <v>40</v>
      </c>
      <c r="D123" s="6" t="s">
        <v>18</v>
      </c>
      <c r="E123" s="6">
        <v>2010</v>
      </c>
      <c r="F123">
        <f>SUMIF(Liga!$A$2:$A$501,PARTICIPANTES!A123,Liga!$J$2:$J$501)</f>
        <v>0</v>
      </c>
      <c r="G123">
        <f>SUMIF('Copa EUS ABS Equipos'!$A$2:$A$26,PARTICIPANTES!A123,'Copa EUS ABS Equipos'!$C$2:$C$26)</f>
        <v>0</v>
      </c>
      <c r="J123">
        <f>SUMIF(Trials!$C$3:$C$53,PARTICIPANTES!A123,Trials!$D$3:$D$53)+SUMIF(Trials!$E$3:$E$53,PARTICIPANTES!A123,Trials!$F$3:$F$53)+SUMIF(Trials!$G$3:$G$53,PARTICIPANTES!A123,Trials!$H$3:$H$53)+SUMIF(Trials!$I$3:$I$53,PARTICIPANTES!A123,Trials!$J$3:$J$53)+SUMIF(Trials!$K$3:$K$53,PARTICIPANTES!A123,Trials!$L$3:$L$53)+SUMIF(Trials!$M$3:$M$53,PARTICIPANTES!A123,Trials!$N$3:$N$53)</f>
        <v>0</v>
      </c>
      <c r="K123">
        <f>SUMIF('Pre-Estatal'!$C$3:$C$39,PARTICIPANTES!A123,'Pre-Estatal'!$D$3:$D$39)+SUMIF('Pre-Estatal'!$E$3:$E$39,PARTICIPANTES!A123,'Pre-Estatal'!$F$3:$F$39)+SUMIF('Pre-Estatal'!$G$3:$G$39,PARTICIPANTES!A123,'Pre-Estatal'!$H$3:$H$39)+SUMIF('Pre-Estatal'!$I$3:$I$39,PARTICIPANTES!A123,'Pre-Estatal'!$J$3:$J$39)+SUMIF('Pre-Estatal'!$K$3:$K$39,PARTICIPANTES!A123,'Pre-Estatal'!$L$3:$L$39)+SUMIF('Pre-Estatal'!$M$3:$M$39,PARTICIPANTES!A123,'Pre-Estatal'!$N$3:$N$39)+SUMIF('Pre-Estatal'!$O$3:$O$39,PARTICIPANTES!A123,'Pre-Estatal'!$P$3:$P$39)+SUMIF('Pre-Estatal'!$Q$3:$Q$39,PARTICIPANTES!A123,'Pre-Estatal'!$R$3:$R$39)+SUMIF('Pre-Estatal'!$S$3:$S$39,PARTICIPANTES!A123,'Pre-Estatal'!$T$3:$T$39)+SUMIF('Pre-Estatal'!$U$3:$U$39,PARTICIPANTES!A123,'Pre-Estatal'!$V$3:$V$39)+SUMIF('Pre-Estatal'!$W$3:$W$39,PARTICIPANTES!A123,'Pre-Estatal'!$X$3:$X$39)+SUMIF('Pre-Estatal'!$Y$3:$Y$39,PARTICIPANTES!A123,'Pre-Estatal'!$Z$3:$Z$39)</f>
        <v>0</v>
      </c>
      <c r="L123">
        <f ca="1">SUMIF(Estatal!$C$3:$C$39,PARTICIPANTES!A123,Estatal!$D$3:$D$39)+SUMIF(Estatal!$E$3:$E$39,PARTICIPANTES!A123,Estatal!$F$3:$F$39)+SUMIF(Estatal!$G$3:$G$39,PARTICIPANTES!A123,Estatal!$H$3:$H$39)+SUMIF(Estatal!$I$3:$I$39,PARTICIPANTES!A123,Estatal!$J$3:$J$39)+SUMIF(Estatal!$K$3:$K$39,PARTICIPANTES!A123,Estatal!$L$3:$L$39)+SUMIF(Estatal!$M$3:$M$39,PARTICIPANTES!A123,Estatal!$N$3:$N$39)+SUMIF(Estatal!$O$3:$O$39,PARTICIPANTES!A123,Estatal!$P$3:$P$39)+SUMIF(Estatal!$Q$3:$MQ$39,PARTICIPANTES!A123,Estatal!$R$3:$R$39)+SUMIF(Estatal!$S$3:$S$39,PARTICIPANTES!A123,Estatal!$T$3:$T$39)+SUMIF(Estatal!$U$3:$U$39,PARTICIPANTES!A123,Estatal!$V$3:$V$39)+SUMIF(Estatal!$W$3:$W$39,PARTICIPANTES!A123,Estatal!$X$3:$X$39)+SUMIF(Estatal!$Y$3:$Y$39,PARTICIPANTES!A123,Estatal!$Z$3:$Z$39)</f>
        <v>0</v>
      </c>
      <c r="O123" s="24">
        <f t="shared" ca="1" si="2"/>
        <v>0</v>
      </c>
    </row>
    <row r="124" spans="1:15">
      <c r="A124" t="s">
        <v>164</v>
      </c>
      <c r="B124" t="s">
        <v>160</v>
      </c>
      <c r="C124" s="6" t="s">
        <v>49</v>
      </c>
      <c r="D124" s="6" t="s">
        <v>18</v>
      </c>
      <c r="E124" s="6">
        <v>2012</v>
      </c>
      <c r="F124">
        <f>SUMIF(Liga!$A$2:$A$501,PARTICIPANTES!A124,Liga!$J$2:$J$501)</f>
        <v>55</v>
      </c>
      <c r="G124">
        <f>SUMIF('Copa EUS ABS Equipos'!$A$2:$A$26,PARTICIPANTES!A124,'Copa EUS ABS Equipos'!$C$2:$C$26)</f>
        <v>0</v>
      </c>
      <c r="J124">
        <f>SUMIF(Trials!$C$3:$C$53,PARTICIPANTES!A124,Trials!$D$3:$D$53)+SUMIF(Trials!$E$3:$E$53,PARTICIPANTES!A124,Trials!$F$3:$F$53)+SUMIF(Trials!$G$3:$G$53,PARTICIPANTES!A124,Trials!$H$3:$H$53)+SUMIF(Trials!$I$3:$I$53,PARTICIPANTES!A124,Trials!$J$3:$J$53)+SUMIF(Trials!$K$3:$K$53,PARTICIPANTES!A124,Trials!$L$3:$L$53)+SUMIF(Trials!$M$3:$M$53,PARTICIPANTES!A124,Trials!$N$3:$N$53)</f>
        <v>0</v>
      </c>
      <c r="K124">
        <f>SUMIF('Pre-Estatal'!$C$3:$C$39,PARTICIPANTES!A124,'Pre-Estatal'!$D$3:$D$39)+SUMIF('Pre-Estatal'!$E$3:$E$39,PARTICIPANTES!A124,'Pre-Estatal'!$F$3:$F$39)+SUMIF('Pre-Estatal'!$G$3:$G$39,PARTICIPANTES!A124,'Pre-Estatal'!$H$3:$H$39)+SUMIF('Pre-Estatal'!$I$3:$I$39,PARTICIPANTES!A124,'Pre-Estatal'!$J$3:$J$39)+SUMIF('Pre-Estatal'!$K$3:$K$39,PARTICIPANTES!A124,'Pre-Estatal'!$L$3:$L$39)+SUMIF('Pre-Estatal'!$M$3:$M$39,PARTICIPANTES!A124,'Pre-Estatal'!$N$3:$N$39)+SUMIF('Pre-Estatal'!$O$3:$O$39,PARTICIPANTES!A124,'Pre-Estatal'!$P$3:$P$39)+SUMIF('Pre-Estatal'!$Q$3:$Q$39,PARTICIPANTES!A124,'Pre-Estatal'!$R$3:$R$39)+SUMIF('Pre-Estatal'!$S$3:$S$39,PARTICIPANTES!A124,'Pre-Estatal'!$T$3:$T$39)+SUMIF('Pre-Estatal'!$U$3:$U$39,PARTICIPANTES!A124,'Pre-Estatal'!$V$3:$V$39)+SUMIF('Pre-Estatal'!$W$3:$W$39,PARTICIPANTES!A124,'Pre-Estatal'!$X$3:$X$39)+SUMIF('Pre-Estatal'!$Y$3:$Y$39,PARTICIPANTES!A124,'Pre-Estatal'!$Z$3:$Z$39)</f>
        <v>175.5</v>
      </c>
      <c r="L124">
        <f ca="1">SUMIF(Estatal!$C$3:$C$39,PARTICIPANTES!A124,Estatal!$D$3:$D$39)+SUMIF(Estatal!$E$3:$E$39,PARTICIPANTES!A124,Estatal!$F$3:$F$39)+SUMIF(Estatal!$G$3:$G$39,PARTICIPANTES!A124,Estatal!$H$3:$H$39)+SUMIF(Estatal!$I$3:$I$39,PARTICIPANTES!A124,Estatal!$J$3:$J$39)+SUMIF(Estatal!$K$3:$K$39,PARTICIPANTES!A124,Estatal!$L$3:$L$39)+SUMIF(Estatal!$M$3:$M$39,PARTICIPANTES!A124,Estatal!$N$3:$N$39)+SUMIF(Estatal!$O$3:$O$39,PARTICIPANTES!A124,Estatal!$P$3:$P$39)+SUMIF(Estatal!$Q$3:$MQ$39,PARTICIPANTES!A124,Estatal!$R$3:$R$39)+SUMIF(Estatal!$S$3:$S$39,PARTICIPANTES!A124,Estatal!$T$3:$T$39)+SUMIF(Estatal!$U$3:$U$39,PARTICIPANTES!A124,Estatal!$V$3:$V$39)+SUMIF(Estatal!$W$3:$W$39,PARTICIPANTES!A124,Estatal!$X$3:$X$39)+SUMIF(Estatal!$Y$3:$Y$39,PARTICIPANTES!A124,Estatal!$Z$3:$Z$39)</f>
        <v>0</v>
      </c>
      <c r="O124" s="24">
        <f t="shared" ca="1" si="2"/>
        <v>230.5</v>
      </c>
    </row>
    <row r="125" spans="1:15">
      <c r="A125" t="s">
        <v>165</v>
      </c>
      <c r="B125" t="s">
        <v>16</v>
      </c>
      <c r="C125" s="6" t="s">
        <v>20</v>
      </c>
      <c r="D125" s="6" t="s">
        <v>18</v>
      </c>
      <c r="E125" s="6">
        <v>1997</v>
      </c>
      <c r="F125">
        <f>SUMIF(Liga!$A$2:$A$501,PARTICIPANTES!A125,Liga!$J$2:$J$501)</f>
        <v>320</v>
      </c>
      <c r="G125">
        <f>SUMIF('Copa EUS ABS Equipos'!$A$2:$A$26,PARTICIPANTES!A125,'Copa EUS ABS Equipos'!$C$2:$C$26)</f>
        <v>0</v>
      </c>
      <c r="J125">
        <f>SUMIF(Trials!$C$3:$C$53,PARTICIPANTES!A125,Trials!$D$3:$D$53)+SUMIF(Trials!$E$3:$E$53,PARTICIPANTES!A125,Trials!$F$3:$F$53)+SUMIF(Trials!$G$3:$G$53,PARTICIPANTES!A125,Trials!$H$3:$H$53)+SUMIF(Trials!$I$3:$I$53,PARTICIPANTES!A125,Trials!$J$3:$J$53)+SUMIF(Trials!$K$3:$K$53,PARTICIPANTES!A125,Trials!$L$3:$L$53)+SUMIF(Trials!$M$3:$M$53,PARTICIPANTES!A125,Trials!$N$3:$N$53)</f>
        <v>0</v>
      </c>
      <c r="K125">
        <f>SUMIF('Pre-Estatal'!$C$3:$C$39,PARTICIPANTES!A125,'Pre-Estatal'!$D$3:$D$39)+SUMIF('Pre-Estatal'!$E$3:$E$39,PARTICIPANTES!A125,'Pre-Estatal'!$F$3:$F$39)+SUMIF('Pre-Estatal'!$G$3:$G$39,PARTICIPANTES!A125,'Pre-Estatal'!$H$3:$H$39)+SUMIF('Pre-Estatal'!$I$3:$I$39,PARTICIPANTES!A125,'Pre-Estatal'!$J$3:$J$39)+SUMIF('Pre-Estatal'!$K$3:$K$39,PARTICIPANTES!A125,'Pre-Estatal'!$L$3:$L$39)+SUMIF('Pre-Estatal'!$M$3:$M$39,PARTICIPANTES!A125,'Pre-Estatal'!$N$3:$N$39)+SUMIF('Pre-Estatal'!$O$3:$O$39,PARTICIPANTES!A125,'Pre-Estatal'!$P$3:$P$39)+SUMIF('Pre-Estatal'!$Q$3:$Q$39,PARTICIPANTES!A125,'Pre-Estatal'!$R$3:$R$39)+SUMIF('Pre-Estatal'!$S$3:$S$39,PARTICIPANTES!A125,'Pre-Estatal'!$T$3:$T$39)+SUMIF('Pre-Estatal'!$U$3:$U$39,PARTICIPANTES!A125,'Pre-Estatal'!$V$3:$V$39)+SUMIF('Pre-Estatal'!$W$3:$W$39,PARTICIPANTES!A125,'Pre-Estatal'!$X$3:$X$39)+SUMIF('Pre-Estatal'!$Y$3:$Y$39,PARTICIPANTES!A125,'Pre-Estatal'!$Z$3:$Z$39)</f>
        <v>0</v>
      </c>
      <c r="L125">
        <f ca="1">SUMIF(Estatal!$C$3:$C$39,PARTICIPANTES!A125,Estatal!$D$3:$D$39)+SUMIF(Estatal!$E$3:$E$39,PARTICIPANTES!A125,Estatal!$F$3:$F$39)+SUMIF(Estatal!$G$3:$G$39,PARTICIPANTES!A125,Estatal!$H$3:$H$39)+SUMIF(Estatal!$I$3:$I$39,PARTICIPANTES!A125,Estatal!$J$3:$J$39)+SUMIF(Estatal!$K$3:$K$39,PARTICIPANTES!A125,Estatal!$L$3:$L$39)+SUMIF(Estatal!$M$3:$M$39,PARTICIPANTES!A125,Estatal!$N$3:$N$39)+SUMIF(Estatal!$O$3:$O$39,PARTICIPANTES!A125,Estatal!$P$3:$P$39)+SUMIF(Estatal!$Q$3:$MQ$39,PARTICIPANTES!A125,Estatal!$R$3:$R$39)+SUMIF(Estatal!$S$3:$S$39,PARTICIPANTES!A125,Estatal!$T$3:$T$39)+SUMIF(Estatal!$U$3:$U$39,PARTICIPANTES!A125,Estatal!$V$3:$V$39)+SUMIF(Estatal!$W$3:$W$39,PARTICIPANTES!A125,Estatal!$X$3:$X$39)+SUMIF(Estatal!$Y$3:$Y$39,PARTICIPANTES!A125,Estatal!$Z$3:$Z$39)</f>
        <v>0</v>
      </c>
      <c r="O125" s="24">
        <f t="shared" ca="1" si="2"/>
        <v>320</v>
      </c>
    </row>
    <row r="126" spans="1:15">
      <c r="A126" t="s">
        <v>166</v>
      </c>
      <c r="B126" t="s">
        <v>167</v>
      </c>
      <c r="C126" s="6" t="s">
        <v>20</v>
      </c>
      <c r="D126" s="6" t="s">
        <v>18</v>
      </c>
      <c r="E126" s="6">
        <v>1999</v>
      </c>
      <c r="F126">
        <f>SUMIF(Liga!$A$2:$A$501,PARTICIPANTES!A126,Liga!$J$2:$J$501)</f>
        <v>160</v>
      </c>
      <c r="G126">
        <f>SUMIF('Copa EUS ABS Equipos'!$A$2:$A$26,PARTICIPANTES!A126,'Copa EUS ABS Equipos'!$C$2:$C$26)</f>
        <v>0</v>
      </c>
      <c r="J126">
        <f>SUMIF(Trials!$C$3:$C$53,PARTICIPANTES!A126,Trials!$D$3:$D$53)+SUMIF(Trials!$E$3:$E$53,PARTICIPANTES!A126,Trials!$F$3:$F$53)+SUMIF(Trials!$G$3:$G$53,PARTICIPANTES!A126,Trials!$H$3:$H$53)+SUMIF(Trials!$I$3:$I$53,PARTICIPANTES!A126,Trials!$J$3:$J$53)+SUMIF(Trials!$K$3:$K$53,PARTICIPANTES!A126,Trials!$L$3:$L$53)+SUMIF(Trials!$M$3:$M$53,PARTICIPANTES!A126,Trials!$N$3:$N$53)</f>
        <v>0</v>
      </c>
      <c r="K126">
        <f>SUMIF('Pre-Estatal'!$C$3:$C$39,PARTICIPANTES!A126,'Pre-Estatal'!$D$3:$D$39)+SUMIF('Pre-Estatal'!$E$3:$E$39,PARTICIPANTES!A126,'Pre-Estatal'!$F$3:$F$39)+SUMIF('Pre-Estatal'!$G$3:$G$39,PARTICIPANTES!A126,'Pre-Estatal'!$H$3:$H$39)+SUMIF('Pre-Estatal'!$I$3:$I$39,PARTICIPANTES!A126,'Pre-Estatal'!$J$3:$J$39)+SUMIF('Pre-Estatal'!$K$3:$K$39,PARTICIPANTES!A126,'Pre-Estatal'!$L$3:$L$39)+SUMIF('Pre-Estatal'!$M$3:$M$39,PARTICIPANTES!A126,'Pre-Estatal'!$N$3:$N$39)+SUMIF('Pre-Estatal'!$O$3:$O$39,PARTICIPANTES!A126,'Pre-Estatal'!$P$3:$P$39)+SUMIF('Pre-Estatal'!$Q$3:$Q$39,PARTICIPANTES!A126,'Pre-Estatal'!$R$3:$R$39)+SUMIF('Pre-Estatal'!$S$3:$S$39,PARTICIPANTES!A126,'Pre-Estatal'!$T$3:$T$39)+SUMIF('Pre-Estatal'!$U$3:$U$39,PARTICIPANTES!A126,'Pre-Estatal'!$V$3:$V$39)+SUMIF('Pre-Estatal'!$W$3:$W$39,PARTICIPANTES!A126,'Pre-Estatal'!$X$3:$X$39)+SUMIF('Pre-Estatal'!$Y$3:$Y$39,PARTICIPANTES!A126,'Pre-Estatal'!$Z$3:$Z$39)</f>
        <v>0</v>
      </c>
      <c r="L126">
        <f ca="1">SUMIF(Estatal!$C$3:$C$39,PARTICIPANTES!A126,Estatal!$D$3:$D$39)+SUMIF(Estatal!$E$3:$E$39,PARTICIPANTES!A126,Estatal!$F$3:$F$39)+SUMIF(Estatal!$G$3:$G$39,PARTICIPANTES!A126,Estatal!$H$3:$H$39)+SUMIF(Estatal!$I$3:$I$39,PARTICIPANTES!A126,Estatal!$J$3:$J$39)+SUMIF(Estatal!$K$3:$K$39,PARTICIPANTES!A126,Estatal!$L$3:$L$39)+SUMIF(Estatal!$M$3:$M$39,PARTICIPANTES!A126,Estatal!$N$3:$N$39)+SUMIF(Estatal!$O$3:$O$39,PARTICIPANTES!A126,Estatal!$P$3:$P$39)+SUMIF(Estatal!$Q$3:$MQ$39,PARTICIPANTES!A126,Estatal!$R$3:$R$39)+SUMIF(Estatal!$S$3:$S$39,PARTICIPANTES!A126,Estatal!$T$3:$T$39)+SUMIF(Estatal!$U$3:$U$39,PARTICIPANTES!A126,Estatal!$V$3:$V$39)+SUMIF(Estatal!$W$3:$W$39,PARTICIPANTES!A126,Estatal!$X$3:$X$39)+SUMIF(Estatal!$Y$3:$Y$39,PARTICIPANTES!A126,Estatal!$Z$3:$Z$39)</f>
        <v>0</v>
      </c>
      <c r="O126" s="24">
        <f t="shared" ca="1" si="2"/>
        <v>160</v>
      </c>
    </row>
    <row r="127" spans="1:15">
      <c r="A127" t="s">
        <v>168</v>
      </c>
      <c r="B127" t="s">
        <v>167</v>
      </c>
      <c r="C127" s="6" t="s">
        <v>20</v>
      </c>
      <c r="D127" s="6" t="s">
        <v>18</v>
      </c>
      <c r="E127" s="6">
        <v>1998</v>
      </c>
      <c r="F127">
        <f>SUMIF(Liga!$A$2:$A$501,PARTICIPANTES!A127,Liga!$J$2:$J$501)</f>
        <v>240</v>
      </c>
      <c r="G127">
        <f>SUMIF('Copa EUS ABS Equipos'!$A$2:$A$26,PARTICIPANTES!A127,'Copa EUS ABS Equipos'!$C$2:$C$26)</f>
        <v>0</v>
      </c>
      <c r="J127">
        <f>SUMIF(Trials!$C$3:$C$53,PARTICIPANTES!A127,Trials!$D$3:$D$53)+SUMIF(Trials!$E$3:$E$53,PARTICIPANTES!A127,Trials!$F$3:$F$53)+SUMIF(Trials!$G$3:$G$53,PARTICIPANTES!A127,Trials!$H$3:$H$53)+SUMIF(Trials!$I$3:$I$53,PARTICIPANTES!A127,Trials!$J$3:$J$53)+SUMIF(Trials!$K$3:$K$53,PARTICIPANTES!A127,Trials!$L$3:$L$53)+SUMIF(Trials!$M$3:$M$53,PARTICIPANTES!A127,Trials!$N$3:$N$53)</f>
        <v>0</v>
      </c>
      <c r="K127">
        <f>SUMIF('Pre-Estatal'!$C$3:$C$39,PARTICIPANTES!A127,'Pre-Estatal'!$D$3:$D$39)+SUMIF('Pre-Estatal'!$E$3:$E$39,PARTICIPANTES!A127,'Pre-Estatal'!$F$3:$F$39)+SUMIF('Pre-Estatal'!$G$3:$G$39,PARTICIPANTES!A127,'Pre-Estatal'!$H$3:$H$39)+SUMIF('Pre-Estatal'!$I$3:$I$39,PARTICIPANTES!A127,'Pre-Estatal'!$J$3:$J$39)+SUMIF('Pre-Estatal'!$K$3:$K$39,PARTICIPANTES!A127,'Pre-Estatal'!$L$3:$L$39)+SUMIF('Pre-Estatal'!$M$3:$M$39,PARTICIPANTES!A127,'Pre-Estatal'!$N$3:$N$39)+SUMIF('Pre-Estatal'!$O$3:$O$39,PARTICIPANTES!A127,'Pre-Estatal'!$P$3:$P$39)+SUMIF('Pre-Estatal'!$Q$3:$Q$39,PARTICIPANTES!A127,'Pre-Estatal'!$R$3:$R$39)+SUMIF('Pre-Estatal'!$S$3:$S$39,PARTICIPANTES!A127,'Pre-Estatal'!$T$3:$T$39)+SUMIF('Pre-Estatal'!$U$3:$U$39,PARTICIPANTES!A127,'Pre-Estatal'!$V$3:$V$39)+SUMIF('Pre-Estatal'!$W$3:$W$39,PARTICIPANTES!A127,'Pre-Estatal'!$X$3:$X$39)+SUMIF('Pre-Estatal'!$Y$3:$Y$39,PARTICIPANTES!A127,'Pre-Estatal'!$Z$3:$Z$39)</f>
        <v>0</v>
      </c>
      <c r="L127">
        <f ca="1">SUMIF(Estatal!$C$3:$C$39,PARTICIPANTES!A127,Estatal!$D$3:$D$39)+SUMIF(Estatal!$E$3:$E$39,PARTICIPANTES!A127,Estatal!$F$3:$F$39)+SUMIF(Estatal!$G$3:$G$39,PARTICIPANTES!A127,Estatal!$H$3:$H$39)+SUMIF(Estatal!$I$3:$I$39,PARTICIPANTES!A127,Estatal!$J$3:$J$39)+SUMIF(Estatal!$K$3:$K$39,PARTICIPANTES!A127,Estatal!$L$3:$L$39)+SUMIF(Estatal!$M$3:$M$39,PARTICIPANTES!A127,Estatal!$N$3:$N$39)+SUMIF(Estatal!$O$3:$O$39,PARTICIPANTES!A127,Estatal!$P$3:$P$39)+SUMIF(Estatal!$Q$3:$MQ$39,PARTICIPANTES!A127,Estatal!$R$3:$R$39)+SUMIF(Estatal!$S$3:$S$39,PARTICIPANTES!A127,Estatal!$T$3:$T$39)+SUMIF(Estatal!$U$3:$U$39,PARTICIPANTES!A127,Estatal!$V$3:$V$39)+SUMIF(Estatal!$W$3:$W$39,PARTICIPANTES!A127,Estatal!$X$3:$X$39)+SUMIF(Estatal!$Y$3:$Y$39,PARTICIPANTES!A127,Estatal!$Z$3:$Z$39)</f>
        <v>0</v>
      </c>
      <c r="O127" s="24">
        <f t="shared" ca="1" si="2"/>
        <v>240</v>
      </c>
    </row>
    <row r="128" spans="1:15">
      <c r="A128" t="s">
        <v>169</v>
      </c>
      <c r="B128" t="s">
        <v>167</v>
      </c>
      <c r="C128" s="6" t="s">
        <v>60</v>
      </c>
      <c r="D128" s="6" t="s">
        <v>18</v>
      </c>
      <c r="E128" s="6">
        <v>2005</v>
      </c>
      <c r="F128">
        <f>SUMIF(Liga!$A$2:$A$501,PARTICIPANTES!A128,Liga!$J$2:$J$501)</f>
        <v>80</v>
      </c>
      <c r="G128">
        <f>SUMIF('Copa EUS ABS Equipos'!$A$2:$A$26,PARTICIPANTES!A128,'Copa EUS ABS Equipos'!$C$2:$C$26)</f>
        <v>0</v>
      </c>
      <c r="J128">
        <f>SUMIF(Trials!$C$3:$C$53,PARTICIPANTES!A128,Trials!$D$3:$D$53)+SUMIF(Trials!$E$3:$E$53,PARTICIPANTES!A128,Trials!$F$3:$F$53)+SUMIF(Trials!$G$3:$G$53,PARTICIPANTES!A128,Trials!$H$3:$H$53)+SUMIF(Trials!$I$3:$I$53,PARTICIPANTES!A128,Trials!$J$3:$J$53)+SUMIF(Trials!$K$3:$K$53,PARTICIPANTES!A128,Trials!$L$3:$L$53)+SUMIF(Trials!$M$3:$M$53,PARTICIPANTES!A128,Trials!$N$3:$N$53)</f>
        <v>0</v>
      </c>
      <c r="K128">
        <f>SUMIF('Pre-Estatal'!$C$3:$C$39,PARTICIPANTES!A128,'Pre-Estatal'!$D$3:$D$39)+SUMIF('Pre-Estatal'!$E$3:$E$39,PARTICIPANTES!A128,'Pre-Estatal'!$F$3:$F$39)+SUMIF('Pre-Estatal'!$G$3:$G$39,PARTICIPANTES!A128,'Pre-Estatal'!$H$3:$H$39)+SUMIF('Pre-Estatal'!$I$3:$I$39,PARTICIPANTES!A128,'Pre-Estatal'!$J$3:$J$39)+SUMIF('Pre-Estatal'!$K$3:$K$39,PARTICIPANTES!A128,'Pre-Estatal'!$L$3:$L$39)+SUMIF('Pre-Estatal'!$M$3:$M$39,PARTICIPANTES!A128,'Pre-Estatal'!$N$3:$N$39)+SUMIF('Pre-Estatal'!$O$3:$O$39,PARTICIPANTES!A128,'Pre-Estatal'!$P$3:$P$39)+SUMIF('Pre-Estatal'!$Q$3:$Q$39,PARTICIPANTES!A128,'Pre-Estatal'!$R$3:$R$39)+SUMIF('Pre-Estatal'!$S$3:$S$39,PARTICIPANTES!A128,'Pre-Estatal'!$T$3:$T$39)+SUMIF('Pre-Estatal'!$U$3:$U$39,PARTICIPANTES!A128,'Pre-Estatal'!$V$3:$V$39)+SUMIF('Pre-Estatal'!$W$3:$W$39,PARTICIPANTES!A128,'Pre-Estatal'!$X$3:$X$39)+SUMIF('Pre-Estatal'!$Y$3:$Y$39,PARTICIPANTES!A128,'Pre-Estatal'!$Z$3:$Z$39)</f>
        <v>630</v>
      </c>
      <c r="L128">
        <f ca="1">SUMIF(Estatal!$C$3:$C$39,PARTICIPANTES!A128,Estatal!$D$3:$D$39)+SUMIF(Estatal!$E$3:$E$39,PARTICIPANTES!A128,Estatal!$F$3:$F$39)+SUMIF(Estatal!$G$3:$G$39,PARTICIPANTES!A128,Estatal!$H$3:$H$39)+SUMIF(Estatal!$I$3:$I$39,PARTICIPANTES!A128,Estatal!$J$3:$J$39)+SUMIF(Estatal!$K$3:$K$39,PARTICIPANTES!A128,Estatal!$L$3:$L$39)+SUMIF(Estatal!$M$3:$M$39,PARTICIPANTES!A128,Estatal!$N$3:$N$39)+SUMIF(Estatal!$O$3:$O$39,PARTICIPANTES!A128,Estatal!$P$3:$P$39)+SUMIF(Estatal!$Q$3:$MQ$39,PARTICIPANTES!A128,Estatal!$R$3:$R$39)+SUMIF(Estatal!$S$3:$S$39,PARTICIPANTES!A128,Estatal!$T$3:$T$39)+SUMIF(Estatal!$U$3:$U$39,PARTICIPANTES!A128,Estatal!$V$3:$V$39)+SUMIF(Estatal!$W$3:$W$39,PARTICIPANTES!A128,Estatal!$X$3:$X$39)+SUMIF(Estatal!$Y$3:$Y$39,PARTICIPANTES!A128,Estatal!$Z$3:$Z$39)</f>
        <v>0</v>
      </c>
      <c r="O128" s="24">
        <f t="shared" ca="1" si="2"/>
        <v>710</v>
      </c>
    </row>
    <row r="129" spans="1:15">
      <c r="A129" t="s">
        <v>170</v>
      </c>
      <c r="B129" t="s">
        <v>167</v>
      </c>
      <c r="C129" s="6" t="s">
        <v>20</v>
      </c>
      <c r="D129" s="6" t="s">
        <v>18</v>
      </c>
      <c r="E129" s="6">
        <v>2003</v>
      </c>
      <c r="F129">
        <f>SUMIF(Liga!$A$2:$A$501,PARTICIPANTES!A129,Liga!$J$2:$J$501)</f>
        <v>80</v>
      </c>
      <c r="G129">
        <f>SUMIF('Copa EUS ABS Equipos'!$A$2:$A$26,PARTICIPANTES!A129,'Copa EUS ABS Equipos'!$C$2:$C$26)</f>
        <v>0</v>
      </c>
      <c r="J129">
        <f>SUMIF(Trials!$C$3:$C$53,PARTICIPANTES!A129,Trials!$D$3:$D$53)+SUMIF(Trials!$E$3:$E$53,PARTICIPANTES!A129,Trials!$F$3:$F$53)+SUMIF(Trials!$G$3:$G$53,PARTICIPANTES!A129,Trials!$H$3:$H$53)+SUMIF(Trials!$I$3:$I$53,PARTICIPANTES!A129,Trials!$J$3:$J$53)+SUMIF(Trials!$K$3:$K$53,PARTICIPANTES!A129,Trials!$L$3:$L$53)+SUMIF(Trials!$M$3:$M$53,PARTICIPANTES!A129,Trials!$N$3:$N$53)</f>
        <v>0</v>
      </c>
      <c r="K129">
        <f>SUMIF('Pre-Estatal'!$C$3:$C$39,PARTICIPANTES!A129,'Pre-Estatal'!$D$3:$D$39)+SUMIF('Pre-Estatal'!$E$3:$E$39,PARTICIPANTES!A129,'Pre-Estatal'!$F$3:$F$39)+SUMIF('Pre-Estatal'!$G$3:$G$39,PARTICIPANTES!A129,'Pre-Estatal'!$H$3:$H$39)+SUMIF('Pre-Estatal'!$I$3:$I$39,PARTICIPANTES!A129,'Pre-Estatal'!$J$3:$J$39)+SUMIF('Pre-Estatal'!$K$3:$K$39,PARTICIPANTES!A129,'Pre-Estatal'!$L$3:$L$39)+SUMIF('Pre-Estatal'!$M$3:$M$39,PARTICIPANTES!A129,'Pre-Estatal'!$N$3:$N$39)+SUMIF('Pre-Estatal'!$O$3:$O$39,PARTICIPANTES!A129,'Pre-Estatal'!$P$3:$P$39)+SUMIF('Pre-Estatal'!$Q$3:$Q$39,PARTICIPANTES!A129,'Pre-Estatal'!$R$3:$R$39)+SUMIF('Pre-Estatal'!$S$3:$S$39,PARTICIPANTES!A129,'Pre-Estatal'!$T$3:$T$39)+SUMIF('Pre-Estatal'!$U$3:$U$39,PARTICIPANTES!A129,'Pre-Estatal'!$V$3:$V$39)+SUMIF('Pre-Estatal'!$W$3:$W$39,PARTICIPANTES!A129,'Pre-Estatal'!$X$3:$X$39)+SUMIF('Pre-Estatal'!$Y$3:$Y$39,PARTICIPANTES!A129,'Pre-Estatal'!$Z$3:$Z$39)</f>
        <v>0</v>
      </c>
      <c r="L129">
        <f ca="1">SUMIF(Estatal!$C$3:$C$39,PARTICIPANTES!A129,Estatal!$D$3:$D$39)+SUMIF(Estatal!$E$3:$E$39,PARTICIPANTES!A129,Estatal!$F$3:$F$39)+SUMIF(Estatal!$G$3:$G$39,PARTICIPANTES!A129,Estatal!$H$3:$H$39)+SUMIF(Estatal!$I$3:$I$39,PARTICIPANTES!A129,Estatal!$J$3:$J$39)+SUMIF(Estatal!$K$3:$K$39,PARTICIPANTES!A129,Estatal!$L$3:$L$39)+SUMIF(Estatal!$M$3:$M$39,PARTICIPANTES!A129,Estatal!$N$3:$N$39)+SUMIF(Estatal!$O$3:$O$39,PARTICIPANTES!A129,Estatal!$P$3:$P$39)+SUMIF(Estatal!$Q$3:$MQ$39,PARTICIPANTES!A129,Estatal!$R$3:$R$39)+SUMIF(Estatal!$S$3:$S$39,PARTICIPANTES!A129,Estatal!$T$3:$T$39)+SUMIF(Estatal!$U$3:$U$39,PARTICIPANTES!A129,Estatal!$V$3:$V$39)+SUMIF(Estatal!$W$3:$W$39,PARTICIPANTES!A129,Estatal!$X$3:$X$39)+SUMIF(Estatal!$Y$3:$Y$39,PARTICIPANTES!A129,Estatal!$Z$3:$Z$39)</f>
        <v>0</v>
      </c>
      <c r="O129" s="24">
        <f t="shared" ca="1" si="2"/>
        <v>80</v>
      </c>
    </row>
    <row r="130" spans="1:15">
      <c r="A130" t="s">
        <v>171</v>
      </c>
      <c r="B130" t="s">
        <v>167</v>
      </c>
      <c r="C130" s="6" t="s">
        <v>60</v>
      </c>
      <c r="D130" s="6" t="s">
        <v>18</v>
      </c>
      <c r="E130" s="6">
        <v>2005</v>
      </c>
      <c r="F130">
        <f>SUMIF(Liga!$A$2:$A$501,PARTICIPANTES!A130,Liga!$J$2:$J$501)</f>
        <v>80</v>
      </c>
      <c r="G130">
        <f>SUMIF('Copa EUS ABS Equipos'!$A$2:$A$26,PARTICIPANTES!A130,'Copa EUS ABS Equipos'!$C$2:$C$26)</f>
        <v>0</v>
      </c>
      <c r="J130">
        <f>SUMIF(Trials!$C$3:$C$53,PARTICIPANTES!A130,Trials!$D$3:$D$53)+SUMIF(Trials!$E$3:$E$53,PARTICIPANTES!A130,Trials!$F$3:$F$53)+SUMIF(Trials!$G$3:$G$53,PARTICIPANTES!A130,Trials!$H$3:$H$53)+SUMIF(Trials!$I$3:$I$53,PARTICIPANTES!A130,Trials!$J$3:$J$53)+SUMIF(Trials!$K$3:$K$53,PARTICIPANTES!A130,Trials!$L$3:$L$53)+SUMIF(Trials!$M$3:$M$53,PARTICIPANTES!A130,Trials!$N$3:$N$53)</f>
        <v>0</v>
      </c>
      <c r="K130">
        <f>SUMIF('Pre-Estatal'!$C$3:$C$39,PARTICIPANTES!A130,'Pre-Estatal'!$D$3:$D$39)+SUMIF('Pre-Estatal'!$E$3:$E$39,PARTICIPANTES!A130,'Pre-Estatal'!$F$3:$F$39)+SUMIF('Pre-Estatal'!$G$3:$G$39,PARTICIPANTES!A130,'Pre-Estatal'!$H$3:$H$39)+SUMIF('Pre-Estatal'!$I$3:$I$39,PARTICIPANTES!A130,'Pre-Estatal'!$J$3:$J$39)+SUMIF('Pre-Estatal'!$K$3:$K$39,PARTICIPANTES!A130,'Pre-Estatal'!$L$3:$L$39)+SUMIF('Pre-Estatal'!$M$3:$M$39,PARTICIPANTES!A130,'Pre-Estatal'!$N$3:$N$39)+SUMIF('Pre-Estatal'!$O$3:$O$39,PARTICIPANTES!A130,'Pre-Estatal'!$P$3:$P$39)+SUMIF('Pre-Estatal'!$Q$3:$Q$39,PARTICIPANTES!A130,'Pre-Estatal'!$R$3:$R$39)+SUMIF('Pre-Estatal'!$S$3:$S$39,PARTICIPANTES!A130,'Pre-Estatal'!$T$3:$T$39)+SUMIF('Pre-Estatal'!$U$3:$U$39,PARTICIPANTES!A130,'Pre-Estatal'!$V$3:$V$39)+SUMIF('Pre-Estatal'!$W$3:$W$39,PARTICIPANTES!A130,'Pre-Estatal'!$X$3:$X$39)+SUMIF('Pre-Estatal'!$Y$3:$Y$39,PARTICIPANTES!A130,'Pre-Estatal'!$Z$3:$Z$39)</f>
        <v>0</v>
      </c>
      <c r="L130">
        <f ca="1">SUMIF(Estatal!$C$3:$C$39,PARTICIPANTES!A130,Estatal!$D$3:$D$39)+SUMIF(Estatal!$E$3:$E$39,PARTICIPANTES!A130,Estatal!$F$3:$F$39)+SUMIF(Estatal!$G$3:$G$39,PARTICIPANTES!A130,Estatal!$H$3:$H$39)+SUMIF(Estatal!$I$3:$I$39,PARTICIPANTES!A130,Estatal!$J$3:$J$39)+SUMIF(Estatal!$K$3:$K$39,PARTICIPANTES!A130,Estatal!$L$3:$L$39)+SUMIF(Estatal!$M$3:$M$39,PARTICIPANTES!A130,Estatal!$N$3:$N$39)+SUMIF(Estatal!$O$3:$O$39,PARTICIPANTES!A130,Estatal!$P$3:$P$39)+SUMIF(Estatal!$Q$3:$MQ$39,PARTICIPANTES!A130,Estatal!$R$3:$R$39)+SUMIF(Estatal!$S$3:$S$39,PARTICIPANTES!A130,Estatal!$T$3:$T$39)+SUMIF(Estatal!$U$3:$U$39,PARTICIPANTES!A130,Estatal!$V$3:$V$39)+SUMIF(Estatal!$W$3:$W$39,PARTICIPANTES!A130,Estatal!$X$3:$X$39)+SUMIF(Estatal!$Y$3:$Y$39,PARTICIPANTES!A130,Estatal!$Z$3:$Z$39)</f>
        <v>0</v>
      </c>
      <c r="O130" s="24">
        <f t="shared" ca="1" si="2"/>
        <v>80</v>
      </c>
    </row>
    <row r="131" spans="1:15">
      <c r="A131" t="s">
        <v>172</v>
      </c>
      <c r="B131" t="s">
        <v>167</v>
      </c>
      <c r="C131" s="6" t="s">
        <v>20</v>
      </c>
      <c r="D131" s="6" t="s">
        <v>18</v>
      </c>
      <c r="E131" s="6">
        <v>1999</v>
      </c>
      <c r="F131">
        <f>SUMIF(Liga!$A$2:$A$501,PARTICIPANTES!A131,Liga!$J$2:$J$501)</f>
        <v>0</v>
      </c>
      <c r="G131">
        <f>SUMIF('Copa EUS ABS Equipos'!$A$2:$A$26,PARTICIPANTES!A131,'Copa EUS ABS Equipos'!$C$2:$C$26)</f>
        <v>0</v>
      </c>
      <c r="J131">
        <f>SUMIF(Trials!$C$3:$C$53,PARTICIPANTES!A131,Trials!$D$3:$D$53)+SUMIF(Trials!$E$3:$E$53,PARTICIPANTES!A131,Trials!$F$3:$F$53)+SUMIF(Trials!$G$3:$G$53,PARTICIPANTES!A131,Trials!$H$3:$H$53)+SUMIF(Trials!$I$3:$I$53,PARTICIPANTES!A131,Trials!$J$3:$J$53)+SUMIF(Trials!$K$3:$K$53,PARTICIPANTES!A131,Trials!$L$3:$L$53)+SUMIF(Trials!$M$3:$M$53,PARTICIPANTES!A131,Trials!$N$3:$N$53)</f>
        <v>0</v>
      </c>
      <c r="K131">
        <f>SUMIF('Pre-Estatal'!$C$3:$C$39,PARTICIPANTES!A131,'Pre-Estatal'!$D$3:$D$39)+SUMIF('Pre-Estatal'!$E$3:$E$39,PARTICIPANTES!A131,'Pre-Estatal'!$F$3:$F$39)+SUMIF('Pre-Estatal'!$G$3:$G$39,PARTICIPANTES!A131,'Pre-Estatal'!$H$3:$H$39)+SUMIF('Pre-Estatal'!$I$3:$I$39,PARTICIPANTES!A131,'Pre-Estatal'!$J$3:$J$39)+SUMIF('Pre-Estatal'!$K$3:$K$39,PARTICIPANTES!A131,'Pre-Estatal'!$L$3:$L$39)+SUMIF('Pre-Estatal'!$M$3:$M$39,PARTICIPANTES!A131,'Pre-Estatal'!$N$3:$N$39)+SUMIF('Pre-Estatal'!$O$3:$O$39,PARTICIPANTES!A131,'Pre-Estatal'!$P$3:$P$39)+SUMIF('Pre-Estatal'!$Q$3:$Q$39,PARTICIPANTES!A131,'Pre-Estatal'!$R$3:$R$39)+SUMIF('Pre-Estatal'!$S$3:$S$39,PARTICIPANTES!A131,'Pre-Estatal'!$T$3:$T$39)+SUMIF('Pre-Estatal'!$U$3:$U$39,PARTICIPANTES!A131,'Pre-Estatal'!$V$3:$V$39)+SUMIF('Pre-Estatal'!$W$3:$W$39,PARTICIPANTES!A131,'Pre-Estatal'!$X$3:$X$39)+SUMIF('Pre-Estatal'!$Y$3:$Y$39,PARTICIPANTES!A131,'Pre-Estatal'!$Z$3:$Z$39)</f>
        <v>0</v>
      </c>
      <c r="L131">
        <f ca="1">SUMIF(Estatal!$C$3:$C$39,PARTICIPANTES!A131,Estatal!$D$3:$D$39)+SUMIF(Estatal!$E$3:$E$39,PARTICIPANTES!A131,Estatal!$F$3:$F$39)+SUMIF(Estatal!$G$3:$G$39,PARTICIPANTES!A131,Estatal!$H$3:$H$39)+SUMIF(Estatal!$I$3:$I$39,PARTICIPANTES!A131,Estatal!$J$3:$J$39)+SUMIF(Estatal!$K$3:$K$39,PARTICIPANTES!A131,Estatal!$L$3:$L$39)+SUMIF(Estatal!$M$3:$M$39,PARTICIPANTES!A131,Estatal!$N$3:$N$39)+SUMIF(Estatal!$O$3:$O$39,PARTICIPANTES!A131,Estatal!$P$3:$P$39)+SUMIF(Estatal!$Q$3:$MQ$39,PARTICIPANTES!A131,Estatal!$R$3:$R$39)+SUMIF(Estatal!$S$3:$S$39,PARTICIPANTES!A131,Estatal!$T$3:$T$39)+SUMIF(Estatal!$U$3:$U$39,PARTICIPANTES!A131,Estatal!$V$3:$V$39)+SUMIF(Estatal!$W$3:$W$39,PARTICIPANTES!A131,Estatal!$X$3:$X$39)+SUMIF(Estatal!$Y$3:$Y$39,PARTICIPANTES!A131,Estatal!$Z$3:$Z$39)</f>
        <v>0</v>
      </c>
      <c r="O131" s="24">
        <f t="shared" ca="1" si="2"/>
        <v>0</v>
      </c>
    </row>
    <row r="132" spans="1:15">
      <c r="A132" t="s">
        <v>173</v>
      </c>
      <c r="B132" t="s">
        <v>167</v>
      </c>
      <c r="C132" s="6" t="s">
        <v>20</v>
      </c>
      <c r="D132" s="6" t="s">
        <v>18</v>
      </c>
      <c r="E132" s="6">
        <v>2003</v>
      </c>
      <c r="F132">
        <f>SUMIF(Liga!$A$2:$A$501,PARTICIPANTES!A132,Liga!$J$2:$J$501)</f>
        <v>160</v>
      </c>
      <c r="G132">
        <f>SUMIF('Copa EUS ABS Equipos'!$A$2:$A$26,PARTICIPANTES!A132,'Copa EUS ABS Equipos'!$C$2:$C$26)</f>
        <v>0</v>
      </c>
      <c r="J132">
        <f>SUMIF(Trials!$C$3:$C$53,PARTICIPANTES!A132,Trials!$D$3:$D$53)+SUMIF(Trials!$E$3:$E$53,PARTICIPANTES!A132,Trials!$F$3:$F$53)+SUMIF(Trials!$G$3:$G$53,PARTICIPANTES!A132,Trials!$H$3:$H$53)+SUMIF(Trials!$I$3:$I$53,PARTICIPANTES!A132,Trials!$J$3:$J$53)+SUMIF(Trials!$K$3:$K$53,PARTICIPANTES!A132,Trials!$L$3:$L$53)+SUMIF(Trials!$M$3:$M$53,PARTICIPANTES!A132,Trials!$N$3:$N$53)</f>
        <v>0</v>
      </c>
      <c r="K132">
        <f>SUMIF('Pre-Estatal'!$C$3:$C$39,PARTICIPANTES!A132,'Pre-Estatal'!$D$3:$D$39)+SUMIF('Pre-Estatal'!$E$3:$E$39,PARTICIPANTES!A132,'Pre-Estatal'!$F$3:$F$39)+SUMIF('Pre-Estatal'!$G$3:$G$39,PARTICIPANTES!A132,'Pre-Estatal'!$H$3:$H$39)+SUMIF('Pre-Estatal'!$I$3:$I$39,PARTICIPANTES!A132,'Pre-Estatal'!$J$3:$J$39)+SUMIF('Pre-Estatal'!$K$3:$K$39,PARTICIPANTES!A132,'Pre-Estatal'!$L$3:$L$39)+SUMIF('Pre-Estatal'!$M$3:$M$39,PARTICIPANTES!A132,'Pre-Estatal'!$N$3:$N$39)+SUMIF('Pre-Estatal'!$O$3:$O$39,PARTICIPANTES!A132,'Pre-Estatal'!$P$3:$P$39)+SUMIF('Pre-Estatal'!$Q$3:$Q$39,PARTICIPANTES!A132,'Pre-Estatal'!$R$3:$R$39)+SUMIF('Pre-Estatal'!$S$3:$S$39,PARTICIPANTES!A132,'Pre-Estatal'!$T$3:$T$39)+SUMIF('Pre-Estatal'!$U$3:$U$39,PARTICIPANTES!A132,'Pre-Estatal'!$V$3:$V$39)+SUMIF('Pre-Estatal'!$W$3:$W$39,PARTICIPANTES!A132,'Pre-Estatal'!$X$3:$X$39)+SUMIF('Pre-Estatal'!$Y$3:$Y$39,PARTICIPANTES!A132,'Pre-Estatal'!$Z$3:$Z$39)</f>
        <v>0</v>
      </c>
      <c r="L132">
        <f ca="1">SUMIF(Estatal!$C$3:$C$39,PARTICIPANTES!A132,Estatal!$D$3:$D$39)+SUMIF(Estatal!$E$3:$E$39,PARTICIPANTES!A132,Estatal!$F$3:$F$39)+SUMIF(Estatal!$G$3:$G$39,PARTICIPANTES!A132,Estatal!$H$3:$H$39)+SUMIF(Estatal!$I$3:$I$39,PARTICIPANTES!A132,Estatal!$J$3:$J$39)+SUMIF(Estatal!$K$3:$K$39,PARTICIPANTES!A132,Estatal!$L$3:$L$39)+SUMIF(Estatal!$M$3:$M$39,PARTICIPANTES!A132,Estatal!$N$3:$N$39)+SUMIF(Estatal!$O$3:$O$39,PARTICIPANTES!A132,Estatal!$P$3:$P$39)+SUMIF(Estatal!$Q$3:$MQ$39,PARTICIPANTES!A132,Estatal!$R$3:$R$39)+SUMIF(Estatal!$S$3:$S$39,PARTICIPANTES!A132,Estatal!$T$3:$T$39)+SUMIF(Estatal!$U$3:$U$39,PARTICIPANTES!A132,Estatal!$V$3:$V$39)+SUMIF(Estatal!$W$3:$W$39,PARTICIPANTES!A132,Estatal!$X$3:$X$39)+SUMIF(Estatal!$Y$3:$Y$39,PARTICIPANTES!A132,Estatal!$Z$3:$Z$39)</f>
        <v>0</v>
      </c>
      <c r="O132" s="24">
        <f t="shared" ca="1" si="2"/>
        <v>160</v>
      </c>
    </row>
    <row r="133" spans="1:15">
      <c r="A133" t="s">
        <v>174</v>
      </c>
      <c r="B133" t="s">
        <v>16</v>
      </c>
      <c r="C133" s="6" t="s">
        <v>20</v>
      </c>
      <c r="D133" s="6" t="s">
        <v>18</v>
      </c>
      <c r="E133" s="6">
        <v>1995</v>
      </c>
      <c r="F133">
        <f>SUMIF(Liga!$A$2:$A$501,PARTICIPANTES!A133,Liga!$J$2:$J$501)</f>
        <v>165</v>
      </c>
      <c r="G133">
        <f>SUMIF('Copa EUS ABS Equipos'!$A$2:$A$26,PARTICIPANTES!A133,'Copa EUS ABS Equipos'!$C$2:$C$26)</f>
        <v>0</v>
      </c>
      <c r="J133">
        <f>SUMIF(Trials!$C$3:$C$53,PARTICIPANTES!A133,Trials!$D$3:$D$53)+SUMIF(Trials!$E$3:$E$53,PARTICIPANTES!A133,Trials!$F$3:$F$53)+SUMIF(Trials!$G$3:$G$53,PARTICIPANTES!A133,Trials!$H$3:$H$53)+SUMIF(Trials!$I$3:$I$53,PARTICIPANTES!A133,Trials!$J$3:$J$53)+SUMIF(Trials!$K$3:$K$53,PARTICIPANTES!A133,Trials!$L$3:$L$53)+SUMIF(Trials!$M$3:$M$53,PARTICIPANTES!A133,Trials!$N$3:$N$53)</f>
        <v>0</v>
      </c>
      <c r="K133">
        <f>SUMIF('Pre-Estatal'!$C$3:$C$39,PARTICIPANTES!A133,'Pre-Estatal'!$D$3:$D$39)+SUMIF('Pre-Estatal'!$E$3:$E$39,PARTICIPANTES!A133,'Pre-Estatal'!$F$3:$F$39)+SUMIF('Pre-Estatal'!$G$3:$G$39,PARTICIPANTES!A133,'Pre-Estatal'!$H$3:$H$39)+SUMIF('Pre-Estatal'!$I$3:$I$39,PARTICIPANTES!A133,'Pre-Estatal'!$J$3:$J$39)+SUMIF('Pre-Estatal'!$K$3:$K$39,PARTICIPANTES!A133,'Pre-Estatal'!$L$3:$L$39)+SUMIF('Pre-Estatal'!$M$3:$M$39,PARTICIPANTES!A133,'Pre-Estatal'!$N$3:$N$39)+SUMIF('Pre-Estatal'!$O$3:$O$39,PARTICIPANTES!A133,'Pre-Estatal'!$P$3:$P$39)+SUMIF('Pre-Estatal'!$Q$3:$Q$39,PARTICIPANTES!A133,'Pre-Estatal'!$R$3:$R$39)+SUMIF('Pre-Estatal'!$S$3:$S$39,PARTICIPANTES!A133,'Pre-Estatal'!$T$3:$T$39)+SUMIF('Pre-Estatal'!$U$3:$U$39,PARTICIPANTES!A133,'Pre-Estatal'!$V$3:$V$39)+SUMIF('Pre-Estatal'!$W$3:$W$39,PARTICIPANTES!A133,'Pre-Estatal'!$X$3:$X$39)+SUMIF('Pre-Estatal'!$Y$3:$Y$39,PARTICIPANTES!A133,'Pre-Estatal'!$Z$3:$Z$39)</f>
        <v>0</v>
      </c>
      <c r="L133">
        <f ca="1">SUMIF(Estatal!$C$3:$C$39,PARTICIPANTES!A133,Estatal!$D$3:$D$39)+SUMIF(Estatal!$E$3:$E$39,PARTICIPANTES!A133,Estatal!$F$3:$F$39)+SUMIF(Estatal!$G$3:$G$39,PARTICIPANTES!A133,Estatal!$H$3:$H$39)+SUMIF(Estatal!$I$3:$I$39,PARTICIPANTES!A133,Estatal!$J$3:$J$39)+SUMIF(Estatal!$K$3:$K$39,PARTICIPANTES!A133,Estatal!$L$3:$L$39)+SUMIF(Estatal!$M$3:$M$39,PARTICIPANTES!A133,Estatal!$N$3:$N$39)+SUMIF(Estatal!$O$3:$O$39,PARTICIPANTES!A133,Estatal!$P$3:$P$39)+SUMIF(Estatal!$Q$3:$MQ$39,PARTICIPANTES!A133,Estatal!$R$3:$R$39)+SUMIF(Estatal!$S$3:$S$39,PARTICIPANTES!A133,Estatal!$T$3:$T$39)+SUMIF(Estatal!$U$3:$U$39,PARTICIPANTES!A133,Estatal!$V$3:$V$39)+SUMIF(Estatal!$W$3:$W$39,PARTICIPANTES!A133,Estatal!$X$3:$X$39)+SUMIF(Estatal!$Y$3:$Y$39,PARTICIPANTES!A133,Estatal!$Z$3:$Z$39)</f>
        <v>0</v>
      </c>
      <c r="O133" s="24">
        <f t="shared" ca="1" si="2"/>
        <v>165</v>
      </c>
    </row>
    <row r="134" spans="1:15">
      <c r="A134" t="s">
        <v>175</v>
      </c>
      <c r="B134" t="s">
        <v>16</v>
      </c>
      <c r="C134" s="68" t="s">
        <v>26</v>
      </c>
      <c r="D134" s="6" t="s">
        <v>18</v>
      </c>
      <c r="E134" s="6"/>
      <c r="F134">
        <f>SUMIF(Liga!$A$2:$A$501,PARTICIPANTES!A134,Liga!$J$2:$J$501)</f>
        <v>0</v>
      </c>
      <c r="G134">
        <f>SUMIF('Copa EUS ABS Equipos'!$A$2:$A$26,PARTICIPANTES!A134,'Copa EUS ABS Equipos'!$C$2:$C$26)</f>
        <v>0</v>
      </c>
      <c r="J134">
        <f>SUMIF(Trials!$C$3:$C$53,PARTICIPANTES!A134,Trials!$D$3:$D$53)+SUMIF(Trials!$E$3:$E$53,PARTICIPANTES!A134,Trials!$F$3:$F$53)+SUMIF(Trials!$G$3:$G$53,PARTICIPANTES!A134,Trials!$H$3:$H$53)+SUMIF(Trials!$I$3:$I$53,PARTICIPANTES!A134,Trials!$J$3:$J$53)+SUMIF(Trials!$K$3:$K$53,PARTICIPANTES!A134,Trials!$L$3:$L$53)+SUMIF(Trials!$M$3:$M$53,PARTICIPANTES!A134,Trials!$N$3:$N$53)</f>
        <v>0</v>
      </c>
      <c r="K134">
        <f>SUMIF('Pre-Estatal'!$C$3:$C$39,PARTICIPANTES!A134,'Pre-Estatal'!$D$3:$D$39)+SUMIF('Pre-Estatal'!$E$3:$E$39,PARTICIPANTES!A134,'Pre-Estatal'!$F$3:$F$39)+SUMIF('Pre-Estatal'!$G$3:$G$39,PARTICIPANTES!A134,'Pre-Estatal'!$H$3:$H$39)+SUMIF('Pre-Estatal'!$I$3:$I$39,PARTICIPANTES!A134,'Pre-Estatal'!$J$3:$J$39)+SUMIF('Pre-Estatal'!$K$3:$K$39,PARTICIPANTES!A134,'Pre-Estatal'!$L$3:$L$39)+SUMIF('Pre-Estatal'!$M$3:$M$39,PARTICIPANTES!A134,'Pre-Estatal'!$N$3:$N$39)+SUMIF('Pre-Estatal'!$O$3:$O$39,PARTICIPANTES!A134,'Pre-Estatal'!$P$3:$P$39)+SUMIF('Pre-Estatal'!$Q$3:$Q$39,PARTICIPANTES!A134,'Pre-Estatal'!$R$3:$R$39)+SUMIF('Pre-Estatal'!$S$3:$S$39,PARTICIPANTES!A134,'Pre-Estatal'!$T$3:$T$39)+SUMIF('Pre-Estatal'!$U$3:$U$39,PARTICIPANTES!A134,'Pre-Estatal'!$V$3:$V$39)+SUMIF('Pre-Estatal'!$W$3:$W$39,PARTICIPANTES!A134,'Pre-Estatal'!$X$3:$X$39)+SUMIF('Pre-Estatal'!$Y$3:$Y$39,PARTICIPANTES!A134,'Pre-Estatal'!$Z$3:$Z$39)</f>
        <v>560</v>
      </c>
      <c r="L134">
        <f ca="1">SUMIF(Estatal!$C$3:$C$39,PARTICIPANTES!A134,Estatal!$D$3:$D$39)+SUMIF(Estatal!$E$3:$E$39,PARTICIPANTES!A134,Estatal!$F$3:$F$39)+SUMIF(Estatal!$G$3:$G$39,PARTICIPANTES!A134,Estatal!$H$3:$H$39)+SUMIF(Estatal!$I$3:$I$39,PARTICIPANTES!A134,Estatal!$J$3:$J$39)+SUMIF(Estatal!$K$3:$K$39,PARTICIPANTES!A134,Estatal!$L$3:$L$39)+SUMIF(Estatal!$M$3:$M$39,PARTICIPANTES!A134,Estatal!$N$3:$N$39)+SUMIF(Estatal!$O$3:$O$39,PARTICIPANTES!A134,Estatal!$P$3:$P$39)+SUMIF(Estatal!$Q$3:$MQ$39,PARTICIPANTES!A134,Estatal!$R$3:$R$39)+SUMIF(Estatal!$S$3:$S$39,PARTICIPANTES!A134,Estatal!$T$3:$T$39)+SUMIF(Estatal!$U$3:$U$39,PARTICIPANTES!A134,Estatal!$V$3:$V$39)+SUMIF(Estatal!$W$3:$W$39,PARTICIPANTES!A134,Estatal!$X$3:$X$39)+SUMIF(Estatal!$Y$3:$Y$39,PARTICIPANTES!A134,Estatal!$Z$3:$Z$39)</f>
        <v>0</v>
      </c>
      <c r="O134" s="24">
        <f t="shared" ca="1" si="2"/>
        <v>560</v>
      </c>
    </row>
    <row r="135" spans="1:15">
      <c r="A135" s="69" t="s">
        <v>176</v>
      </c>
      <c r="B135" t="s">
        <v>33</v>
      </c>
      <c r="C135" s="6" t="s">
        <v>20</v>
      </c>
      <c r="D135" s="6" t="s">
        <v>18</v>
      </c>
      <c r="E135" s="6">
        <v>1996</v>
      </c>
      <c r="F135">
        <f>SUMIF(Liga!$A$2:$A$501,PARTICIPANTES!A135,Liga!$J$2:$J$501)</f>
        <v>240</v>
      </c>
      <c r="G135">
        <f>SUMIF('Copa EUS ABS Equipos'!$A$2:$A$26,PARTICIPANTES!A135,'Copa EUS ABS Equipos'!$C$2:$C$26)</f>
        <v>0</v>
      </c>
      <c r="J135">
        <f>SUMIF(Trials!$C$3:$C$53,PARTICIPANTES!A135,Trials!$D$3:$D$53)+SUMIF(Trials!$E$3:$E$53,PARTICIPANTES!A135,Trials!$F$3:$F$53)+SUMIF(Trials!$G$3:$G$53,PARTICIPANTES!A135,Trials!$H$3:$H$53)+SUMIF(Trials!$I$3:$I$53,PARTICIPANTES!A135,Trials!$J$3:$J$53)+SUMIF(Trials!$K$3:$K$53,PARTICIPANTES!A135,Trials!$L$3:$L$53)+SUMIF(Trials!$M$3:$M$53,PARTICIPANTES!A135,Trials!$N$3:$N$53)</f>
        <v>0</v>
      </c>
      <c r="K135">
        <f>SUMIF('Pre-Estatal'!$C$3:$C$39,PARTICIPANTES!A135,'Pre-Estatal'!$D$3:$D$39)+SUMIF('Pre-Estatal'!$E$3:$E$39,PARTICIPANTES!A135,'Pre-Estatal'!$F$3:$F$39)+SUMIF('Pre-Estatal'!$G$3:$G$39,PARTICIPANTES!A135,'Pre-Estatal'!$H$3:$H$39)+SUMIF('Pre-Estatal'!$I$3:$I$39,PARTICIPANTES!A135,'Pre-Estatal'!$J$3:$J$39)+SUMIF('Pre-Estatal'!$K$3:$K$39,PARTICIPANTES!A135,'Pre-Estatal'!$L$3:$L$39)+SUMIF('Pre-Estatal'!$M$3:$M$39,PARTICIPANTES!A135,'Pre-Estatal'!$N$3:$N$39)+SUMIF('Pre-Estatal'!$O$3:$O$39,PARTICIPANTES!A135,'Pre-Estatal'!$P$3:$P$39)+SUMIF('Pre-Estatal'!$Q$3:$Q$39,PARTICIPANTES!A135,'Pre-Estatal'!$R$3:$R$39)+SUMIF('Pre-Estatal'!$S$3:$S$39,PARTICIPANTES!A135,'Pre-Estatal'!$T$3:$T$39)+SUMIF('Pre-Estatal'!$U$3:$U$39,PARTICIPANTES!A135,'Pre-Estatal'!$V$3:$V$39)+SUMIF('Pre-Estatal'!$W$3:$W$39,PARTICIPANTES!A135,'Pre-Estatal'!$X$3:$X$39)+SUMIF('Pre-Estatal'!$Y$3:$Y$39,PARTICIPANTES!A135,'Pre-Estatal'!$Z$3:$Z$39)</f>
        <v>0</v>
      </c>
      <c r="L135">
        <f ca="1">SUMIF(Estatal!$C$3:$C$39,PARTICIPANTES!A135,Estatal!$D$3:$D$39)+SUMIF(Estatal!$E$3:$E$39,PARTICIPANTES!A135,Estatal!$F$3:$F$39)+SUMIF(Estatal!$G$3:$G$39,PARTICIPANTES!A135,Estatal!$H$3:$H$39)+SUMIF(Estatal!$I$3:$I$39,PARTICIPANTES!A135,Estatal!$J$3:$J$39)+SUMIF(Estatal!$K$3:$K$39,PARTICIPANTES!A135,Estatal!$L$3:$L$39)+SUMIF(Estatal!$M$3:$M$39,PARTICIPANTES!A135,Estatal!$N$3:$N$39)+SUMIF(Estatal!$O$3:$O$39,PARTICIPANTES!A135,Estatal!$P$3:$P$39)+SUMIF(Estatal!$Q$3:$MQ$39,PARTICIPANTES!A135,Estatal!$R$3:$R$39)+SUMIF(Estatal!$S$3:$S$39,PARTICIPANTES!A135,Estatal!$T$3:$T$39)+SUMIF(Estatal!$U$3:$U$39,PARTICIPANTES!A135,Estatal!$V$3:$V$39)+SUMIF(Estatal!$W$3:$W$39,PARTICIPANTES!A135,Estatal!$X$3:$X$39)+SUMIF(Estatal!$Y$3:$Y$39,PARTICIPANTES!A135,Estatal!$Z$3:$Z$39)</f>
        <v>0</v>
      </c>
      <c r="O135" s="24">
        <f t="shared" ca="1" si="2"/>
        <v>240</v>
      </c>
    </row>
    <row r="136" spans="1:15">
      <c r="A136" s="69" t="s">
        <v>177</v>
      </c>
      <c r="B136" t="s">
        <v>33</v>
      </c>
      <c r="C136" s="6" t="s">
        <v>26</v>
      </c>
      <c r="D136" s="6" t="s">
        <v>18</v>
      </c>
      <c r="E136" s="6">
        <v>1979</v>
      </c>
      <c r="F136">
        <f>SUMIF(Liga!$A$2:$A$501,PARTICIPANTES!A136,Liga!$J$2:$J$501)</f>
        <v>80</v>
      </c>
      <c r="G136">
        <f>SUMIF('Copa EUS ABS Equipos'!$A$2:$A$26,PARTICIPANTES!A136,'Copa EUS ABS Equipos'!$C$2:$C$26)</f>
        <v>0</v>
      </c>
      <c r="J136">
        <f>SUMIF(Trials!$C$3:$C$53,PARTICIPANTES!A136,Trials!$D$3:$D$53)+SUMIF(Trials!$E$3:$E$53,PARTICIPANTES!A136,Trials!$F$3:$F$53)+SUMIF(Trials!$G$3:$G$53,PARTICIPANTES!A136,Trials!$H$3:$H$53)+SUMIF(Trials!$I$3:$I$53,PARTICIPANTES!A136,Trials!$J$3:$J$53)+SUMIF(Trials!$K$3:$K$53,PARTICIPANTES!A136,Trials!$L$3:$L$53)+SUMIF(Trials!$M$3:$M$53,PARTICIPANTES!A136,Trials!$N$3:$N$53)</f>
        <v>0</v>
      </c>
      <c r="K136">
        <f>SUMIF('Pre-Estatal'!$C$3:$C$39,PARTICIPANTES!A136,'Pre-Estatal'!$D$3:$D$39)+SUMIF('Pre-Estatal'!$E$3:$E$39,PARTICIPANTES!A136,'Pre-Estatal'!$F$3:$F$39)+SUMIF('Pre-Estatal'!$G$3:$G$39,PARTICIPANTES!A136,'Pre-Estatal'!$H$3:$H$39)+SUMIF('Pre-Estatal'!$I$3:$I$39,PARTICIPANTES!A136,'Pre-Estatal'!$J$3:$J$39)+SUMIF('Pre-Estatal'!$K$3:$K$39,PARTICIPANTES!A136,'Pre-Estatal'!$L$3:$L$39)+SUMIF('Pre-Estatal'!$M$3:$M$39,PARTICIPANTES!A136,'Pre-Estatal'!$N$3:$N$39)+SUMIF('Pre-Estatal'!$O$3:$O$39,PARTICIPANTES!A136,'Pre-Estatal'!$P$3:$P$39)+SUMIF('Pre-Estatal'!$Q$3:$Q$39,PARTICIPANTES!A136,'Pre-Estatal'!$R$3:$R$39)+SUMIF('Pre-Estatal'!$S$3:$S$39,PARTICIPANTES!A136,'Pre-Estatal'!$T$3:$T$39)+SUMIF('Pre-Estatal'!$U$3:$U$39,PARTICIPANTES!A136,'Pre-Estatal'!$V$3:$V$39)+SUMIF('Pre-Estatal'!$W$3:$W$39,PARTICIPANTES!A136,'Pre-Estatal'!$X$3:$X$39)+SUMIF('Pre-Estatal'!$Y$3:$Y$39,PARTICIPANTES!A136,'Pre-Estatal'!$Z$3:$Z$39)</f>
        <v>480</v>
      </c>
      <c r="L136">
        <f ca="1">SUMIF(Estatal!$C$3:$C$39,PARTICIPANTES!A136,Estatal!$D$3:$D$39)+SUMIF(Estatal!$E$3:$E$39,PARTICIPANTES!A136,Estatal!$F$3:$F$39)+SUMIF(Estatal!$G$3:$G$39,PARTICIPANTES!A136,Estatal!$H$3:$H$39)+SUMIF(Estatal!$I$3:$I$39,PARTICIPANTES!A136,Estatal!$J$3:$J$39)+SUMIF(Estatal!$K$3:$K$39,PARTICIPANTES!A136,Estatal!$L$3:$L$39)+SUMIF(Estatal!$M$3:$M$39,PARTICIPANTES!A136,Estatal!$N$3:$N$39)+SUMIF(Estatal!$O$3:$O$39,PARTICIPANTES!A136,Estatal!$P$3:$P$39)+SUMIF(Estatal!$Q$3:$MQ$39,PARTICIPANTES!A136,Estatal!$R$3:$R$39)+SUMIF(Estatal!$S$3:$S$39,PARTICIPANTES!A136,Estatal!$T$3:$T$39)+SUMIF(Estatal!$U$3:$U$39,PARTICIPANTES!A136,Estatal!$V$3:$V$39)+SUMIF(Estatal!$W$3:$W$39,PARTICIPANTES!A136,Estatal!$X$3:$X$39)+SUMIF(Estatal!$Y$3:$Y$39,PARTICIPANTES!A136,Estatal!$Z$3:$Z$39)</f>
        <v>0</v>
      </c>
      <c r="O136" s="24">
        <f t="shared" ca="1" si="2"/>
        <v>560</v>
      </c>
    </row>
    <row r="137" spans="1:15">
      <c r="A137" s="50" t="s">
        <v>178</v>
      </c>
      <c r="B137" s="50" t="s">
        <v>148</v>
      </c>
      <c r="C137" s="13" t="s">
        <v>17</v>
      </c>
      <c r="D137" s="13" t="s">
        <v>86</v>
      </c>
      <c r="E137" s="6">
        <v>2007</v>
      </c>
      <c r="F137">
        <f>SUMIF(Liga!$A$2:$A$501,PARTICIPANTES!A137,Liga!$J$2:$J$501)</f>
        <v>400</v>
      </c>
      <c r="G137">
        <f>SUMIF('Copa EUS ABS Equipos'!$A$2:$A$26,PARTICIPANTES!A137,'Copa EUS ABS Equipos'!$C$2:$C$26)</f>
        <v>0</v>
      </c>
      <c r="J137">
        <f>SUMIF(Trials!$C$3:$C$53,PARTICIPANTES!A137,Trials!$D$3:$D$53)+SUMIF(Trials!$E$3:$E$53,PARTICIPANTES!A137,Trials!$F$3:$F$53)+SUMIF(Trials!$G$3:$G$53,PARTICIPANTES!A137,Trials!$H$3:$H$53)+SUMIF(Trials!$I$3:$I$53,PARTICIPANTES!A137,Trials!$J$3:$J$53)+SUMIF(Trials!$K$3:$K$53,PARTICIPANTES!A137,Trials!$L$3:$L$53)+SUMIF(Trials!$M$3:$M$53,PARTICIPANTES!A137,Trials!$N$3:$N$53)</f>
        <v>0</v>
      </c>
      <c r="K137">
        <f>SUMIF('Pre-Estatal'!$C$3:$C$39,PARTICIPANTES!A137,'Pre-Estatal'!$D$3:$D$39)+SUMIF('Pre-Estatal'!$E$3:$E$39,PARTICIPANTES!A137,'Pre-Estatal'!$F$3:$F$39)+SUMIF('Pre-Estatal'!$G$3:$G$39,PARTICIPANTES!A137,'Pre-Estatal'!$H$3:$H$39)+SUMIF('Pre-Estatal'!$I$3:$I$39,PARTICIPANTES!A137,'Pre-Estatal'!$J$3:$J$39)+SUMIF('Pre-Estatal'!$K$3:$K$39,PARTICIPANTES!A137,'Pre-Estatal'!$L$3:$L$39)+SUMIF('Pre-Estatal'!$M$3:$M$39,PARTICIPANTES!A137,'Pre-Estatal'!$N$3:$N$39)+SUMIF('Pre-Estatal'!$O$3:$O$39,PARTICIPANTES!A137,'Pre-Estatal'!$P$3:$P$39)+SUMIF('Pre-Estatal'!$Q$3:$Q$39,PARTICIPANTES!A137,'Pre-Estatal'!$R$3:$R$39)+SUMIF('Pre-Estatal'!$S$3:$S$39,PARTICIPANTES!A137,'Pre-Estatal'!$T$3:$T$39)+SUMIF('Pre-Estatal'!$U$3:$U$39,PARTICIPANTES!A137,'Pre-Estatal'!$V$3:$V$39)+SUMIF('Pre-Estatal'!$W$3:$W$39,PARTICIPANTES!A137,'Pre-Estatal'!$X$3:$X$39)+SUMIF('Pre-Estatal'!$Y$3:$Y$39,PARTICIPANTES!A137,'Pre-Estatal'!$Z$3:$Z$39)</f>
        <v>630</v>
      </c>
      <c r="L137">
        <f ca="1">SUMIF(Estatal!$C$3:$C$39,PARTICIPANTES!A137,Estatal!$D$3:$D$39)+SUMIF(Estatal!$E$3:$E$39,PARTICIPANTES!A137,Estatal!$F$3:$F$39)+SUMIF(Estatal!$G$3:$G$39,PARTICIPANTES!A137,Estatal!$H$3:$H$39)+SUMIF(Estatal!$I$3:$I$39,PARTICIPANTES!A137,Estatal!$J$3:$J$39)+SUMIF(Estatal!$K$3:$K$39,PARTICIPANTES!A137,Estatal!$L$3:$L$39)+SUMIF(Estatal!$M$3:$M$39,PARTICIPANTES!A137,Estatal!$N$3:$N$39)+SUMIF(Estatal!$O$3:$O$39,PARTICIPANTES!A137,Estatal!$P$3:$P$39)+SUMIF(Estatal!$Q$3:$MQ$39,PARTICIPANTES!A137,Estatal!$R$3:$R$39)+SUMIF(Estatal!$S$3:$S$39,PARTICIPANTES!A137,Estatal!$T$3:$T$39)+SUMIF(Estatal!$U$3:$U$39,PARTICIPANTES!A137,Estatal!$V$3:$V$39)+SUMIF(Estatal!$W$3:$W$39,PARTICIPANTES!A137,Estatal!$X$3:$X$39)+SUMIF(Estatal!$Y$3:$Y$39,PARTICIPANTES!A137,Estatal!$Z$3:$Z$39)</f>
        <v>0</v>
      </c>
      <c r="O137" s="24">
        <f t="shared" ca="1" si="2"/>
        <v>1030</v>
      </c>
    </row>
    <row r="138" spans="1:15">
      <c r="A138" s="50" t="s">
        <v>179</v>
      </c>
      <c r="B138" s="50" t="s">
        <v>180</v>
      </c>
      <c r="C138" s="13" t="s">
        <v>40</v>
      </c>
      <c r="D138" s="13" t="s">
        <v>86</v>
      </c>
      <c r="E138" s="6">
        <v>2010</v>
      </c>
      <c r="F138">
        <f>SUMIF(Liga!$A$2:$A$501,PARTICIPANTES!A138,Liga!$J$2:$J$501)</f>
        <v>0</v>
      </c>
      <c r="G138">
        <f>SUMIF('Copa EUS ABS Equipos'!$A$2:$A$26,PARTICIPANTES!A138,'Copa EUS ABS Equipos'!$C$2:$C$26)</f>
        <v>0</v>
      </c>
      <c r="J138">
        <f>SUMIF(Trials!$C$3:$C$53,PARTICIPANTES!A138,Trials!$D$3:$D$53)+SUMIF(Trials!$E$3:$E$53,PARTICIPANTES!A138,Trials!$F$3:$F$53)+SUMIF(Trials!$G$3:$G$53,PARTICIPANTES!A138,Trials!$H$3:$H$53)+SUMIF(Trials!$I$3:$I$53,PARTICIPANTES!A138,Trials!$J$3:$J$53)+SUMIF(Trials!$K$3:$K$53,PARTICIPANTES!A138,Trials!$L$3:$L$53)+SUMIF(Trials!$M$3:$M$53,PARTICIPANTES!A138,Trials!$N$3:$N$53)</f>
        <v>0</v>
      </c>
      <c r="K138">
        <f>SUMIF('Pre-Estatal'!$C$3:$C$39,PARTICIPANTES!A138,'Pre-Estatal'!$D$3:$D$39)+SUMIF('Pre-Estatal'!$E$3:$E$39,PARTICIPANTES!A138,'Pre-Estatal'!$F$3:$F$39)+SUMIF('Pre-Estatal'!$G$3:$G$39,PARTICIPANTES!A138,'Pre-Estatal'!$H$3:$H$39)+SUMIF('Pre-Estatal'!$I$3:$I$39,PARTICIPANTES!A138,'Pre-Estatal'!$J$3:$J$39)+SUMIF('Pre-Estatal'!$K$3:$K$39,PARTICIPANTES!A138,'Pre-Estatal'!$L$3:$L$39)+SUMIF('Pre-Estatal'!$M$3:$M$39,PARTICIPANTES!A138,'Pre-Estatal'!$N$3:$N$39)+SUMIF('Pre-Estatal'!$O$3:$O$39,PARTICIPANTES!A138,'Pre-Estatal'!$P$3:$P$39)+SUMIF('Pre-Estatal'!$Q$3:$Q$39,PARTICIPANTES!A138,'Pre-Estatal'!$R$3:$R$39)+SUMIF('Pre-Estatal'!$S$3:$S$39,PARTICIPANTES!A138,'Pre-Estatal'!$T$3:$T$39)+SUMIF('Pre-Estatal'!$U$3:$U$39,PARTICIPANTES!A138,'Pre-Estatal'!$V$3:$V$39)+SUMIF('Pre-Estatal'!$W$3:$W$39,PARTICIPANTES!A138,'Pre-Estatal'!$X$3:$X$39)+SUMIF('Pre-Estatal'!$Y$3:$Y$39,PARTICIPANTES!A138,'Pre-Estatal'!$Z$3:$Z$39)</f>
        <v>560</v>
      </c>
      <c r="L138">
        <f ca="1">SUMIF(Estatal!$C$3:$C$39,PARTICIPANTES!A138,Estatal!$D$3:$D$39)+SUMIF(Estatal!$E$3:$E$39,PARTICIPANTES!A138,Estatal!$F$3:$F$39)+SUMIF(Estatal!$G$3:$G$39,PARTICIPANTES!A138,Estatal!$H$3:$H$39)+SUMIF(Estatal!$I$3:$I$39,PARTICIPANTES!A138,Estatal!$J$3:$J$39)+SUMIF(Estatal!$K$3:$K$39,PARTICIPANTES!A138,Estatal!$L$3:$L$39)+SUMIF(Estatal!$M$3:$M$39,PARTICIPANTES!A138,Estatal!$N$3:$N$39)+SUMIF(Estatal!$O$3:$O$39,PARTICIPANTES!A138,Estatal!$P$3:$P$39)+SUMIF(Estatal!$Q$3:$MQ$39,PARTICIPANTES!A138,Estatal!$R$3:$R$39)+SUMIF(Estatal!$S$3:$S$39,PARTICIPANTES!A138,Estatal!$T$3:$T$39)+SUMIF(Estatal!$U$3:$U$39,PARTICIPANTES!A138,Estatal!$V$3:$V$39)+SUMIF(Estatal!$W$3:$W$39,PARTICIPANTES!A138,Estatal!$X$3:$X$39)+SUMIF(Estatal!$Y$3:$Y$39,PARTICIPANTES!A138,Estatal!$Z$3:$Z$39)</f>
        <v>0</v>
      </c>
      <c r="O138" s="24">
        <f t="shared" ca="1" si="2"/>
        <v>560</v>
      </c>
    </row>
    <row r="139" spans="1:15">
      <c r="A139" s="50" t="s">
        <v>181</v>
      </c>
      <c r="B139" s="50" t="s">
        <v>148</v>
      </c>
      <c r="C139" s="13" t="s">
        <v>40</v>
      </c>
      <c r="D139" s="13" t="s">
        <v>86</v>
      </c>
      <c r="E139" s="6">
        <v>2010</v>
      </c>
      <c r="F139">
        <f>SUMIF(Liga!$A$2:$A$501,PARTICIPANTES!A139,Liga!$J$2:$J$501)</f>
        <v>100</v>
      </c>
      <c r="G139">
        <f>SUMIF('Copa EUS ABS Equipos'!$A$2:$A$26,PARTICIPANTES!A139,'Copa EUS ABS Equipos'!$C$2:$C$26)</f>
        <v>0</v>
      </c>
      <c r="J139">
        <f>SUMIF(Trials!$C$3:$C$53,PARTICIPANTES!A139,Trials!$D$3:$D$53)+SUMIF(Trials!$E$3:$E$53,PARTICIPANTES!A139,Trials!$F$3:$F$53)+SUMIF(Trials!$G$3:$G$53,PARTICIPANTES!A139,Trials!$H$3:$H$53)+SUMIF(Trials!$I$3:$I$53,PARTICIPANTES!A139,Trials!$J$3:$J$53)+SUMIF(Trials!$K$3:$K$53,PARTICIPANTES!A139,Trials!$L$3:$L$53)+SUMIF(Trials!$M$3:$M$53,PARTICIPANTES!A139,Trials!$N$3:$N$53)</f>
        <v>0</v>
      </c>
      <c r="K139">
        <f>SUMIF('Pre-Estatal'!$C$3:$C$39,PARTICIPANTES!A139,'Pre-Estatal'!$D$3:$D$39)+SUMIF('Pre-Estatal'!$E$3:$E$39,PARTICIPANTES!A139,'Pre-Estatal'!$F$3:$F$39)+SUMIF('Pre-Estatal'!$G$3:$G$39,PARTICIPANTES!A139,'Pre-Estatal'!$H$3:$H$39)+SUMIF('Pre-Estatal'!$I$3:$I$39,PARTICIPANTES!A139,'Pre-Estatal'!$J$3:$J$39)+SUMIF('Pre-Estatal'!$K$3:$K$39,PARTICIPANTES!A139,'Pre-Estatal'!$L$3:$L$39)+SUMIF('Pre-Estatal'!$M$3:$M$39,PARTICIPANTES!A139,'Pre-Estatal'!$N$3:$N$39)+SUMIF('Pre-Estatal'!$O$3:$O$39,PARTICIPANTES!A139,'Pre-Estatal'!$P$3:$P$39)+SUMIF('Pre-Estatal'!$Q$3:$Q$39,PARTICIPANTES!A139,'Pre-Estatal'!$R$3:$R$39)+SUMIF('Pre-Estatal'!$S$3:$S$39,PARTICIPANTES!A139,'Pre-Estatal'!$T$3:$T$39)+SUMIF('Pre-Estatal'!$U$3:$U$39,PARTICIPANTES!A139,'Pre-Estatal'!$V$3:$V$39)+SUMIF('Pre-Estatal'!$W$3:$W$39,PARTICIPANTES!A139,'Pre-Estatal'!$X$3:$X$39)+SUMIF('Pre-Estatal'!$Y$3:$Y$39,PARTICIPANTES!A139,'Pre-Estatal'!$Z$3:$Z$39)</f>
        <v>320</v>
      </c>
      <c r="L139">
        <f ca="1">SUMIF(Estatal!$C$3:$C$39,PARTICIPANTES!A139,Estatal!$D$3:$D$39)+SUMIF(Estatal!$E$3:$E$39,PARTICIPANTES!A139,Estatal!$F$3:$F$39)+SUMIF(Estatal!$G$3:$G$39,PARTICIPANTES!A139,Estatal!$H$3:$H$39)+SUMIF(Estatal!$I$3:$I$39,PARTICIPANTES!A139,Estatal!$J$3:$J$39)+SUMIF(Estatal!$K$3:$K$39,PARTICIPANTES!A139,Estatal!$L$3:$L$39)+SUMIF(Estatal!$M$3:$M$39,PARTICIPANTES!A139,Estatal!$N$3:$N$39)+SUMIF(Estatal!$O$3:$O$39,PARTICIPANTES!A139,Estatal!$P$3:$P$39)+SUMIF(Estatal!$Q$3:$MQ$39,PARTICIPANTES!A139,Estatal!$R$3:$R$39)+SUMIF(Estatal!$S$3:$S$39,PARTICIPANTES!A139,Estatal!$T$3:$T$39)+SUMIF(Estatal!$U$3:$U$39,PARTICIPANTES!A139,Estatal!$V$3:$V$39)+SUMIF(Estatal!$W$3:$W$39,PARTICIPANTES!A139,Estatal!$X$3:$X$39)+SUMIF(Estatal!$Y$3:$Y$39,PARTICIPANTES!A139,Estatal!$Z$3:$Z$39)</f>
        <v>0</v>
      </c>
      <c r="O139" s="24">
        <f t="shared" ca="1" si="2"/>
        <v>420</v>
      </c>
    </row>
    <row r="140" spans="1:15">
      <c r="A140" s="50" t="s">
        <v>182</v>
      </c>
      <c r="B140" s="50" t="s">
        <v>148</v>
      </c>
      <c r="C140" s="13" t="s">
        <v>40</v>
      </c>
      <c r="D140" s="13" t="s">
        <v>86</v>
      </c>
      <c r="E140" s="6">
        <v>2010</v>
      </c>
      <c r="F140">
        <f>SUMIF(Liga!$A$2:$A$501,PARTICIPANTES!A140,Liga!$J$2:$J$501)</f>
        <v>0</v>
      </c>
      <c r="G140">
        <f>SUMIF('Copa EUS ABS Equipos'!$A$2:$A$26,PARTICIPANTES!A140,'Copa EUS ABS Equipos'!$C$2:$C$26)</f>
        <v>0</v>
      </c>
      <c r="J140">
        <f>SUMIF(Trials!$C$3:$C$53,PARTICIPANTES!A140,Trials!$D$3:$D$53)+SUMIF(Trials!$E$3:$E$53,PARTICIPANTES!A140,Trials!$F$3:$F$53)+SUMIF(Trials!$G$3:$G$53,PARTICIPANTES!A140,Trials!$H$3:$H$53)+SUMIF(Trials!$I$3:$I$53,PARTICIPANTES!A140,Trials!$J$3:$J$53)+SUMIF(Trials!$K$3:$K$53,PARTICIPANTES!A140,Trials!$L$3:$L$53)+SUMIF(Trials!$M$3:$M$53,PARTICIPANTES!A140,Trials!$N$3:$N$53)</f>
        <v>0</v>
      </c>
      <c r="K140">
        <f>SUMIF('Pre-Estatal'!$C$3:$C$39,PARTICIPANTES!A140,'Pre-Estatal'!$D$3:$D$39)+SUMIF('Pre-Estatal'!$E$3:$E$39,PARTICIPANTES!A140,'Pre-Estatal'!$F$3:$F$39)+SUMIF('Pre-Estatal'!$G$3:$G$39,PARTICIPANTES!A140,'Pre-Estatal'!$H$3:$H$39)+SUMIF('Pre-Estatal'!$I$3:$I$39,PARTICIPANTES!A140,'Pre-Estatal'!$J$3:$J$39)+SUMIF('Pre-Estatal'!$K$3:$K$39,PARTICIPANTES!A140,'Pre-Estatal'!$L$3:$L$39)+SUMIF('Pre-Estatal'!$M$3:$M$39,PARTICIPANTES!A140,'Pre-Estatal'!$N$3:$N$39)+SUMIF('Pre-Estatal'!$O$3:$O$39,PARTICIPANTES!A140,'Pre-Estatal'!$P$3:$P$39)+SUMIF('Pre-Estatal'!$Q$3:$Q$39,PARTICIPANTES!A140,'Pre-Estatal'!$R$3:$R$39)+SUMIF('Pre-Estatal'!$S$3:$S$39,PARTICIPANTES!A140,'Pre-Estatal'!$T$3:$T$39)+SUMIF('Pre-Estatal'!$U$3:$U$39,PARTICIPANTES!A140,'Pre-Estatal'!$V$3:$V$39)+SUMIF('Pre-Estatal'!$W$3:$W$39,PARTICIPANTES!A140,'Pre-Estatal'!$X$3:$X$39)+SUMIF('Pre-Estatal'!$Y$3:$Y$39,PARTICIPANTES!A140,'Pre-Estatal'!$Z$3:$Z$39)</f>
        <v>184</v>
      </c>
      <c r="L140">
        <f ca="1">SUMIF(Estatal!$C$3:$C$39,PARTICIPANTES!A140,Estatal!$D$3:$D$39)+SUMIF(Estatal!$E$3:$E$39,PARTICIPANTES!A140,Estatal!$F$3:$F$39)+SUMIF(Estatal!$G$3:$G$39,PARTICIPANTES!A140,Estatal!$H$3:$H$39)+SUMIF(Estatal!$I$3:$I$39,PARTICIPANTES!A140,Estatal!$J$3:$J$39)+SUMIF(Estatal!$K$3:$K$39,PARTICIPANTES!A140,Estatal!$L$3:$L$39)+SUMIF(Estatal!$M$3:$M$39,PARTICIPANTES!A140,Estatal!$N$3:$N$39)+SUMIF(Estatal!$O$3:$O$39,PARTICIPANTES!A140,Estatal!$P$3:$P$39)+SUMIF(Estatal!$Q$3:$MQ$39,PARTICIPANTES!A140,Estatal!$R$3:$R$39)+SUMIF(Estatal!$S$3:$S$39,PARTICIPANTES!A140,Estatal!$T$3:$T$39)+SUMIF(Estatal!$U$3:$U$39,PARTICIPANTES!A140,Estatal!$V$3:$V$39)+SUMIF(Estatal!$W$3:$W$39,PARTICIPANTES!A140,Estatal!$X$3:$X$39)+SUMIF(Estatal!$Y$3:$Y$39,PARTICIPANTES!A140,Estatal!$Z$3:$Z$39)</f>
        <v>0</v>
      </c>
      <c r="O140" s="24">
        <f t="shared" ca="1" si="2"/>
        <v>184</v>
      </c>
    </row>
    <row r="141" spans="1:15">
      <c r="A141" s="50" t="s">
        <v>183</v>
      </c>
      <c r="B141" s="50" t="s">
        <v>148</v>
      </c>
      <c r="C141" s="13" t="s">
        <v>20</v>
      </c>
      <c r="D141" s="13" t="s">
        <v>86</v>
      </c>
      <c r="E141" s="6">
        <v>1989</v>
      </c>
      <c r="F141">
        <f>SUMIF(Liga!$A$2:$A$501,PARTICIPANTES!A141,Liga!$J$2:$J$501)</f>
        <v>600</v>
      </c>
      <c r="G141">
        <f>SUMIF('Copa EUS ABS Equipos'!$A$2:$A$26,PARTICIPANTES!A141,'Copa EUS ABS Equipos'!$C$2:$C$26)</f>
        <v>0</v>
      </c>
      <c r="J141">
        <f>SUMIF(Trials!$C$3:$C$53,PARTICIPANTES!A141,Trials!$D$3:$D$53)+SUMIF(Trials!$E$3:$E$53,PARTICIPANTES!A141,Trials!$F$3:$F$53)+SUMIF(Trials!$G$3:$G$53,PARTICIPANTES!A141,Trials!$H$3:$H$53)+SUMIF(Trials!$I$3:$I$53,PARTICIPANTES!A141,Trials!$J$3:$J$53)+SUMIF(Trials!$K$3:$K$53,PARTICIPANTES!A141,Trials!$L$3:$L$53)+SUMIF(Trials!$M$3:$M$53,PARTICIPANTES!A141,Trials!$N$3:$N$53)</f>
        <v>0</v>
      </c>
      <c r="K141">
        <f>SUMIF('Pre-Estatal'!$C$3:$C$39,PARTICIPANTES!A141,'Pre-Estatal'!$D$3:$D$39)+SUMIF('Pre-Estatal'!$E$3:$E$39,PARTICIPANTES!A141,'Pre-Estatal'!$F$3:$F$39)+SUMIF('Pre-Estatal'!$G$3:$G$39,PARTICIPANTES!A141,'Pre-Estatal'!$H$3:$H$39)+SUMIF('Pre-Estatal'!$I$3:$I$39,PARTICIPANTES!A141,'Pre-Estatal'!$J$3:$J$39)+SUMIF('Pre-Estatal'!$K$3:$K$39,PARTICIPANTES!A141,'Pre-Estatal'!$L$3:$L$39)+SUMIF('Pre-Estatal'!$M$3:$M$39,PARTICIPANTES!A141,'Pre-Estatal'!$N$3:$N$39)+SUMIF('Pre-Estatal'!$O$3:$O$39,PARTICIPANTES!A141,'Pre-Estatal'!$P$3:$P$39)+SUMIF('Pre-Estatal'!$Q$3:$Q$39,PARTICIPANTES!A141,'Pre-Estatal'!$R$3:$R$39)+SUMIF('Pre-Estatal'!$S$3:$S$39,PARTICIPANTES!A141,'Pre-Estatal'!$T$3:$T$39)+SUMIF('Pre-Estatal'!$U$3:$U$39,PARTICIPANTES!A141,'Pre-Estatal'!$V$3:$V$39)+SUMIF('Pre-Estatal'!$W$3:$W$39,PARTICIPANTES!A141,'Pre-Estatal'!$X$3:$X$39)+SUMIF('Pre-Estatal'!$Y$3:$Y$39,PARTICIPANTES!A141,'Pre-Estatal'!$Z$3:$Z$39)</f>
        <v>0</v>
      </c>
      <c r="L141">
        <f ca="1">SUMIF(Estatal!$C$3:$C$39,PARTICIPANTES!A141,Estatal!$D$3:$D$39)+SUMIF(Estatal!$E$3:$E$39,PARTICIPANTES!A141,Estatal!$F$3:$F$39)+SUMIF(Estatal!$G$3:$G$39,PARTICIPANTES!A141,Estatal!$H$3:$H$39)+SUMIF(Estatal!$I$3:$I$39,PARTICIPANTES!A141,Estatal!$J$3:$J$39)+SUMIF(Estatal!$K$3:$K$39,PARTICIPANTES!A141,Estatal!$L$3:$L$39)+SUMIF(Estatal!$M$3:$M$39,PARTICIPANTES!A141,Estatal!$N$3:$N$39)+SUMIF(Estatal!$O$3:$O$39,PARTICIPANTES!A141,Estatal!$P$3:$P$39)+SUMIF(Estatal!$Q$3:$MQ$39,PARTICIPANTES!A141,Estatal!$R$3:$R$39)+SUMIF(Estatal!$S$3:$S$39,PARTICIPANTES!A141,Estatal!$T$3:$T$39)+SUMIF(Estatal!$U$3:$U$39,PARTICIPANTES!A141,Estatal!$V$3:$V$39)+SUMIF(Estatal!$W$3:$W$39,PARTICIPANTES!A141,Estatal!$X$3:$X$39)+SUMIF(Estatal!$Y$3:$Y$39,PARTICIPANTES!A141,Estatal!$Z$3:$Z$39)</f>
        <v>0</v>
      </c>
      <c r="O141" s="24">
        <f t="shared" ca="1" si="2"/>
        <v>600</v>
      </c>
    </row>
    <row r="142" spans="1:15">
      <c r="A142" s="50" t="s">
        <v>184</v>
      </c>
      <c r="B142" s="50" t="s">
        <v>148</v>
      </c>
      <c r="C142" s="13" t="s">
        <v>71</v>
      </c>
      <c r="D142" s="13" t="s">
        <v>86</v>
      </c>
      <c r="E142" s="6">
        <v>2013</v>
      </c>
      <c r="F142">
        <f>SUMIF(Liga!$A$2:$A$501,PARTICIPANTES!A142,Liga!$J$2:$J$501)</f>
        <v>0</v>
      </c>
      <c r="G142">
        <f>SUMIF('Copa EUS ABS Equipos'!$A$2:$A$26,PARTICIPANTES!A142,'Copa EUS ABS Equipos'!$C$2:$C$26)</f>
        <v>0</v>
      </c>
      <c r="J142">
        <f>SUMIF(Trials!$C$3:$C$53,PARTICIPANTES!A142,Trials!$D$3:$D$53)+SUMIF(Trials!$E$3:$E$53,PARTICIPANTES!A142,Trials!$F$3:$F$53)+SUMIF(Trials!$G$3:$G$53,PARTICIPANTES!A142,Trials!$H$3:$H$53)+SUMIF(Trials!$I$3:$I$53,PARTICIPANTES!A142,Trials!$J$3:$J$53)+SUMIF(Trials!$K$3:$K$53,PARTICIPANTES!A142,Trials!$L$3:$L$53)+SUMIF(Trials!$M$3:$M$53,PARTICIPANTES!A142,Trials!$N$3:$N$53)</f>
        <v>0</v>
      </c>
      <c r="K142">
        <f>SUMIF('Pre-Estatal'!$C$3:$C$39,PARTICIPANTES!A142,'Pre-Estatal'!$D$3:$D$39)+SUMIF('Pre-Estatal'!$E$3:$E$39,PARTICIPANTES!A142,'Pre-Estatal'!$F$3:$F$39)+SUMIF('Pre-Estatal'!$G$3:$G$39,PARTICIPANTES!A142,'Pre-Estatal'!$H$3:$H$39)+SUMIF('Pre-Estatal'!$I$3:$I$39,PARTICIPANTES!A142,'Pre-Estatal'!$J$3:$J$39)+SUMIF('Pre-Estatal'!$K$3:$K$39,PARTICIPANTES!A142,'Pre-Estatal'!$L$3:$L$39)+SUMIF('Pre-Estatal'!$M$3:$M$39,PARTICIPANTES!A142,'Pre-Estatal'!$N$3:$N$39)+SUMIF('Pre-Estatal'!$O$3:$O$39,PARTICIPANTES!A142,'Pre-Estatal'!$P$3:$P$39)+SUMIF('Pre-Estatal'!$Q$3:$Q$39,PARTICIPANTES!A142,'Pre-Estatal'!$R$3:$R$39)+SUMIF('Pre-Estatal'!$S$3:$S$39,PARTICIPANTES!A142,'Pre-Estatal'!$T$3:$T$39)+SUMIF('Pre-Estatal'!$U$3:$U$39,PARTICIPANTES!A142,'Pre-Estatal'!$V$3:$V$39)+SUMIF('Pre-Estatal'!$W$3:$W$39,PARTICIPANTES!A142,'Pre-Estatal'!$X$3:$X$39)+SUMIF('Pre-Estatal'!$Y$3:$Y$39,PARTICIPANTES!A142,'Pre-Estatal'!$Z$3:$Z$39)</f>
        <v>300</v>
      </c>
      <c r="L142">
        <f ca="1">SUMIF(Estatal!$C$3:$C$39,PARTICIPANTES!A142,Estatal!$D$3:$D$39)+SUMIF(Estatal!$E$3:$E$39,PARTICIPANTES!A142,Estatal!$F$3:$F$39)+SUMIF(Estatal!$G$3:$G$39,PARTICIPANTES!A142,Estatal!$H$3:$H$39)+SUMIF(Estatal!$I$3:$I$39,PARTICIPANTES!A142,Estatal!$J$3:$J$39)+SUMIF(Estatal!$K$3:$K$39,PARTICIPANTES!A142,Estatal!$L$3:$L$39)+SUMIF(Estatal!$M$3:$M$39,PARTICIPANTES!A142,Estatal!$N$3:$N$39)+SUMIF(Estatal!$O$3:$O$39,PARTICIPANTES!A142,Estatal!$P$3:$P$39)+SUMIF(Estatal!$Q$3:$MQ$39,PARTICIPANTES!A142,Estatal!$R$3:$R$39)+SUMIF(Estatal!$S$3:$S$39,PARTICIPANTES!A142,Estatal!$T$3:$T$39)+SUMIF(Estatal!$U$3:$U$39,PARTICIPANTES!A142,Estatal!$V$3:$V$39)+SUMIF(Estatal!$W$3:$W$39,PARTICIPANTES!A142,Estatal!$X$3:$X$39)+SUMIF(Estatal!$Y$3:$Y$39,PARTICIPANTES!A142,Estatal!$Z$3:$Z$39)</f>
        <v>0</v>
      </c>
      <c r="O142" s="24">
        <f t="shared" ca="1" si="2"/>
        <v>300</v>
      </c>
    </row>
    <row r="143" spans="1:15">
      <c r="A143" s="50" t="s">
        <v>185</v>
      </c>
      <c r="B143" s="50" t="s">
        <v>180</v>
      </c>
      <c r="C143" s="13" t="s">
        <v>49</v>
      </c>
      <c r="D143" s="13" t="s">
        <v>86</v>
      </c>
      <c r="E143" s="6">
        <v>2011</v>
      </c>
      <c r="F143">
        <f>SUMIF(Liga!$A$2:$A$501,PARTICIPANTES!A143,Liga!$J$2:$J$501)</f>
        <v>0</v>
      </c>
      <c r="G143">
        <f>SUMIF('Copa EUS ABS Equipos'!$A$2:$A$26,PARTICIPANTES!A143,'Copa EUS ABS Equipos'!$C$2:$C$26)</f>
        <v>0</v>
      </c>
      <c r="J143">
        <f>SUMIF(Trials!$C$3:$C$53,PARTICIPANTES!A143,Trials!$D$3:$D$53)+SUMIF(Trials!$E$3:$E$53,PARTICIPANTES!A143,Trials!$F$3:$F$53)+SUMIF(Trials!$G$3:$G$53,PARTICIPANTES!A143,Trials!$H$3:$H$53)+SUMIF(Trials!$I$3:$I$53,PARTICIPANTES!A143,Trials!$J$3:$J$53)+SUMIF(Trials!$K$3:$K$53,PARTICIPANTES!A143,Trials!$L$3:$L$53)+SUMIF(Trials!$M$3:$M$53,PARTICIPANTES!A143,Trials!$N$3:$N$53)</f>
        <v>0</v>
      </c>
      <c r="K143">
        <f>SUMIF('Pre-Estatal'!$C$3:$C$39,PARTICIPANTES!A143,'Pre-Estatal'!$D$3:$D$39)+SUMIF('Pre-Estatal'!$E$3:$E$39,PARTICIPANTES!A143,'Pre-Estatal'!$F$3:$F$39)+SUMIF('Pre-Estatal'!$G$3:$G$39,PARTICIPANTES!A143,'Pre-Estatal'!$H$3:$H$39)+SUMIF('Pre-Estatal'!$I$3:$I$39,PARTICIPANTES!A143,'Pre-Estatal'!$J$3:$J$39)+SUMIF('Pre-Estatal'!$K$3:$K$39,PARTICIPANTES!A143,'Pre-Estatal'!$L$3:$L$39)+SUMIF('Pre-Estatal'!$M$3:$M$39,PARTICIPANTES!A143,'Pre-Estatal'!$N$3:$N$39)+SUMIF('Pre-Estatal'!$O$3:$O$39,PARTICIPANTES!A143,'Pre-Estatal'!$P$3:$P$39)+SUMIF('Pre-Estatal'!$Q$3:$Q$39,PARTICIPANTES!A143,'Pre-Estatal'!$R$3:$R$39)+SUMIF('Pre-Estatal'!$S$3:$S$39,PARTICIPANTES!A143,'Pre-Estatal'!$T$3:$T$39)+SUMIF('Pre-Estatal'!$U$3:$U$39,PARTICIPANTES!A143,'Pre-Estatal'!$V$3:$V$39)+SUMIF('Pre-Estatal'!$W$3:$W$39,PARTICIPANTES!A143,'Pre-Estatal'!$X$3:$X$39)+SUMIF('Pre-Estatal'!$Y$3:$Y$39,PARTICIPANTES!A143,'Pre-Estatal'!$Z$3:$Z$39)</f>
        <v>325</v>
      </c>
      <c r="L143">
        <f ca="1">SUMIF(Estatal!$C$3:$C$39,PARTICIPANTES!A143,Estatal!$D$3:$D$39)+SUMIF(Estatal!$E$3:$E$39,PARTICIPANTES!A143,Estatal!$F$3:$F$39)+SUMIF(Estatal!$G$3:$G$39,PARTICIPANTES!A143,Estatal!$H$3:$H$39)+SUMIF(Estatal!$I$3:$I$39,PARTICIPANTES!A143,Estatal!$J$3:$J$39)+SUMIF(Estatal!$K$3:$K$39,PARTICIPANTES!A143,Estatal!$L$3:$L$39)+SUMIF(Estatal!$M$3:$M$39,PARTICIPANTES!A143,Estatal!$N$3:$N$39)+SUMIF(Estatal!$O$3:$O$39,PARTICIPANTES!A143,Estatal!$P$3:$P$39)+SUMIF(Estatal!$Q$3:$MQ$39,PARTICIPANTES!A143,Estatal!$R$3:$R$39)+SUMIF(Estatal!$S$3:$S$39,PARTICIPANTES!A143,Estatal!$T$3:$T$39)+SUMIF(Estatal!$U$3:$U$39,PARTICIPANTES!A143,Estatal!$V$3:$V$39)+SUMIF(Estatal!$W$3:$W$39,PARTICIPANTES!A143,Estatal!$X$3:$X$39)+SUMIF(Estatal!$Y$3:$Y$39,PARTICIPANTES!A143,Estatal!$Z$3:$Z$39)</f>
        <v>0</v>
      </c>
      <c r="O143" s="24">
        <f t="shared" ca="1" si="2"/>
        <v>325</v>
      </c>
    </row>
    <row r="144" spans="1:15">
      <c r="A144" s="50" t="s">
        <v>186</v>
      </c>
      <c r="B144" s="50" t="s">
        <v>16</v>
      </c>
      <c r="C144" s="13" t="s">
        <v>20</v>
      </c>
      <c r="D144" s="13" t="s">
        <v>86</v>
      </c>
      <c r="E144" s="6"/>
      <c r="F144">
        <f>SUMIF(Liga!$A$2:$A$501,PARTICIPANTES!A144,Liga!$J$2:$J$501)</f>
        <v>200</v>
      </c>
      <c r="G144">
        <f>SUMIF('Copa EUS ABS Equipos'!$A$2:$A$26,PARTICIPANTES!A144,'Copa EUS ABS Equipos'!$C$2:$C$26)</f>
        <v>0</v>
      </c>
      <c r="J144">
        <f>SUMIF(Trials!$C$3:$C$53,PARTICIPANTES!A144,Trials!$D$3:$D$53)+SUMIF(Trials!$E$3:$E$53,PARTICIPANTES!A144,Trials!$F$3:$F$53)+SUMIF(Trials!$G$3:$G$53,PARTICIPANTES!A144,Trials!$H$3:$H$53)+SUMIF(Trials!$I$3:$I$53,PARTICIPANTES!A144,Trials!$J$3:$J$53)+SUMIF(Trials!$K$3:$K$53,PARTICIPANTES!A144,Trials!$L$3:$L$53)+SUMIF(Trials!$M$3:$M$53,PARTICIPANTES!A144,Trials!$N$3:$N$53)</f>
        <v>0</v>
      </c>
      <c r="K144">
        <f>SUMIF('Pre-Estatal'!$C$3:$C$39,PARTICIPANTES!A144,'Pre-Estatal'!$D$3:$D$39)+SUMIF('Pre-Estatal'!$E$3:$E$39,PARTICIPANTES!A144,'Pre-Estatal'!$F$3:$F$39)+SUMIF('Pre-Estatal'!$G$3:$G$39,PARTICIPANTES!A144,'Pre-Estatal'!$H$3:$H$39)+SUMIF('Pre-Estatal'!$I$3:$I$39,PARTICIPANTES!A144,'Pre-Estatal'!$J$3:$J$39)+SUMIF('Pre-Estatal'!$K$3:$K$39,PARTICIPANTES!A144,'Pre-Estatal'!$L$3:$L$39)+SUMIF('Pre-Estatal'!$M$3:$M$39,PARTICIPANTES!A144,'Pre-Estatal'!$N$3:$N$39)+SUMIF('Pre-Estatal'!$O$3:$O$39,PARTICIPANTES!A144,'Pre-Estatal'!$P$3:$P$39)+SUMIF('Pre-Estatal'!$Q$3:$Q$39,PARTICIPANTES!A144,'Pre-Estatal'!$R$3:$R$39)+SUMIF('Pre-Estatal'!$S$3:$S$39,PARTICIPANTES!A144,'Pre-Estatal'!$T$3:$T$39)+SUMIF('Pre-Estatal'!$U$3:$U$39,PARTICIPANTES!A144,'Pre-Estatal'!$V$3:$V$39)+SUMIF('Pre-Estatal'!$W$3:$W$39,PARTICIPANTES!A144,'Pre-Estatal'!$X$3:$X$39)+SUMIF('Pre-Estatal'!$Y$3:$Y$39,PARTICIPANTES!A144,'Pre-Estatal'!$Z$3:$Z$39)</f>
        <v>0</v>
      </c>
      <c r="L144">
        <f ca="1">SUMIF(Estatal!$C$3:$C$39,PARTICIPANTES!A144,Estatal!$D$3:$D$39)+SUMIF(Estatal!$E$3:$E$39,PARTICIPANTES!A144,Estatal!$F$3:$F$39)+SUMIF(Estatal!$G$3:$G$39,PARTICIPANTES!A144,Estatal!$H$3:$H$39)+SUMIF(Estatal!$I$3:$I$39,PARTICIPANTES!A144,Estatal!$J$3:$J$39)+SUMIF(Estatal!$K$3:$K$39,PARTICIPANTES!A144,Estatal!$L$3:$L$39)+SUMIF(Estatal!$M$3:$M$39,PARTICIPANTES!A144,Estatal!$N$3:$N$39)+SUMIF(Estatal!$O$3:$O$39,PARTICIPANTES!A144,Estatal!$P$3:$P$39)+SUMIF(Estatal!$Q$3:$MQ$39,PARTICIPANTES!A144,Estatal!$R$3:$R$39)+SUMIF(Estatal!$S$3:$S$39,PARTICIPANTES!A144,Estatal!$T$3:$T$39)+SUMIF(Estatal!$U$3:$U$39,PARTICIPANTES!A144,Estatal!$V$3:$V$39)+SUMIF(Estatal!$W$3:$W$39,PARTICIPANTES!A144,Estatal!$X$3:$X$39)+SUMIF(Estatal!$Y$3:$Y$39,PARTICIPANTES!A144,Estatal!$Z$3:$Z$39)</f>
        <v>0</v>
      </c>
      <c r="O144" s="24">
        <f t="shared" ca="1" si="2"/>
        <v>200</v>
      </c>
    </row>
    <row r="145" spans="1:15">
      <c r="A145" s="50" t="s">
        <v>187</v>
      </c>
      <c r="B145" s="50" t="s">
        <v>37</v>
      </c>
      <c r="C145" s="13" t="s">
        <v>60</v>
      </c>
      <c r="D145" s="13" t="s">
        <v>86</v>
      </c>
      <c r="E145" s="6">
        <v>2005</v>
      </c>
      <c r="F145">
        <f>SUMIF(Liga!$A$2:$A$501,PARTICIPANTES!A145,Liga!$J$2:$J$501)</f>
        <v>820</v>
      </c>
      <c r="G145">
        <f>SUMIF('Copa EUS ABS Equipos'!$A$2:$A$26,PARTICIPANTES!A145,'Copa EUS ABS Equipos'!$C$2:$C$26)</f>
        <v>0</v>
      </c>
      <c r="J145">
        <f>SUMIF(Trials!$C$3:$C$53,PARTICIPANTES!A145,Trials!$D$3:$D$53)+SUMIF(Trials!$E$3:$E$53,PARTICIPANTES!A145,Trials!$F$3:$F$53)+SUMIF(Trials!$G$3:$G$53,PARTICIPANTES!A145,Trials!$H$3:$H$53)+SUMIF(Trials!$I$3:$I$53,PARTICIPANTES!A145,Trials!$J$3:$J$53)+SUMIF(Trials!$K$3:$K$53,PARTICIPANTES!A145,Trials!$L$3:$L$53)+SUMIF(Trials!$M$3:$M$53,PARTICIPANTES!A145,Trials!$N$3:$N$53)</f>
        <v>0</v>
      </c>
      <c r="K145">
        <f>SUMIF('Pre-Estatal'!$C$3:$C$39,PARTICIPANTES!A145,'Pre-Estatal'!$D$3:$D$39)+SUMIF('Pre-Estatal'!$E$3:$E$39,PARTICIPANTES!A145,'Pre-Estatal'!$F$3:$F$39)+SUMIF('Pre-Estatal'!$G$3:$G$39,PARTICIPANTES!A145,'Pre-Estatal'!$H$3:$H$39)+SUMIF('Pre-Estatal'!$I$3:$I$39,PARTICIPANTES!A145,'Pre-Estatal'!$J$3:$J$39)+SUMIF('Pre-Estatal'!$K$3:$K$39,PARTICIPANTES!A145,'Pre-Estatal'!$L$3:$L$39)+SUMIF('Pre-Estatal'!$M$3:$M$39,PARTICIPANTES!A145,'Pre-Estatal'!$N$3:$N$39)+SUMIF('Pre-Estatal'!$O$3:$O$39,PARTICIPANTES!A145,'Pre-Estatal'!$P$3:$P$39)+SUMIF('Pre-Estatal'!$Q$3:$Q$39,PARTICIPANTES!A145,'Pre-Estatal'!$R$3:$R$39)+SUMIF('Pre-Estatal'!$S$3:$S$39,PARTICIPANTES!A145,'Pre-Estatal'!$T$3:$T$39)+SUMIF('Pre-Estatal'!$U$3:$U$39,PARTICIPANTES!A145,'Pre-Estatal'!$V$3:$V$39)+SUMIF('Pre-Estatal'!$W$3:$W$39,PARTICIPANTES!A145,'Pre-Estatal'!$X$3:$X$39)+SUMIF('Pre-Estatal'!$Y$3:$Y$39,PARTICIPANTES!A145,'Pre-Estatal'!$Z$3:$Z$39)</f>
        <v>0</v>
      </c>
      <c r="L145">
        <f ca="1">SUMIF(Estatal!$C$3:$C$39,PARTICIPANTES!A145,Estatal!$D$3:$D$39)+SUMIF(Estatal!$E$3:$E$39,PARTICIPANTES!A145,Estatal!$F$3:$F$39)+SUMIF(Estatal!$G$3:$G$39,PARTICIPANTES!A145,Estatal!$H$3:$H$39)+SUMIF(Estatal!$I$3:$I$39,PARTICIPANTES!A145,Estatal!$J$3:$J$39)+SUMIF(Estatal!$K$3:$K$39,PARTICIPANTES!A145,Estatal!$L$3:$L$39)+SUMIF(Estatal!$M$3:$M$39,PARTICIPANTES!A145,Estatal!$N$3:$N$39)+SUMIF(Estatal!$O$3:$O$39,PARTICIPANTES!A145,Estatal!$P$3:$P$39)+SUMIF(Estatal!$Q$3:$MQ$39,PARTICIPANTES!A145,Estatal!$R$3:$R$39)+SUMIF(Estatal!$S$3:$S$39,PARTICIPANTES!A145,Estatal!$T$3:$T$39)+SUMIF(Estatal!$U$3:$U$39,PARTICIPANTES!A145,Estatal!$V$3:$V$39)+SUMIF(Estatal!$W$3:$W$39,PARTICIPANTES!A145,Estatal!$X$3:$X$39)+SUMIF(Estatal!$Y$3:$Y$39,PARTICIPANTES!A145,Estatal!$Z$3:$Z$39)</f>
        <v>0</v>
      </c>
      <c r="O145" s="24">
        <f t="shared" ca="1" si="2"/>
        <v>820</v>
      </c>
    </row>
    <row r="146" spans="1:15">
      <c r="A146" s="50" t="s">
        <v>188</v>
      </c>
      <c r="B146" s="50" t="s">
        <v>37</v>
      </c>
      <c r="C146" s="13" t="s">
        <v>20</v>
      </c>
      <c r="D146" s="13" t="s">
        <v>86</v>
      </c>
      <c r="E146" s="6">
        <v>2004</v>
      </c>
      <c r="F146">
        <f>SUMIF(Liga!$A$2:$A$501,PARTICIPANTES!A146,Liga!$J$2:$J$501)</f>
        <v>540</v>
      </c>
      <c r="G146">
        <f>SUMIF('Copa EUS ABS Equipos'!$A$2:$A$26,PARTICIPANTES!A146,'Copa EUS ABS Equipos'!$C$2:$C$26)</f>
        <v>0</v>
      </c>
      <c r="J146">
        <f>SUMIF(Trials!$C$3:$C$53,PARTICIPANTES!A146,Trials!$D$3:$D$53)+SUMIF(Trials!$E$3:$E$53,PARTICIPANTES!A146,Trials!$F$3:$F$53)+SUMIF(Trials!$G$3:$G$53,PARTICIPANTES!A146,Trials!$H$3:$H$53)+SUMIF(Trials!$I$3:$I$53,PARTICIPANTES!A146,Trials!$J$3:$J$53)+SUMIF(Trials!$K$3:$K$53,PARTICIPANTES!A146,Trials!$L$3:$L$53)+SUMIF(Trials!$M$3:$M$53,PARTICIPANTES!A146,Trials!$N$3:$N$53)</f>
        <v>0</v>
      </c>
      <c r="K146">
        <f>SUMIF('Pre-Estatal'!$C$3:$C$39,PARTICIPANTES!A146,'Pre-Estatal'!$D$3:$D$39)+SUMIF('Pre-Estatal'!$E$3:$E$39,PARTICIPANTES!A146,'Pre-Estatal'!$F$3:$F$39)+SUMIF('Pre-Estatal'!$G$3:$G$39,PARTICIPANTES!A146,'Pre-Estatal'!$H$3:$H$39)+SUMIF('Pre-Estatal'!$I$3:$I$39,PARTICIPANTES!A146,'Pre-Estatal'!$J$3:$J$39)+SUMIF('Pre-Estatal'!$K$3:$K$39,PARTICIPANTES!A146,'Pre-Estatal'!$L$3:$L$39)+SUMIF('Pre-Estatal'!$M$3:$M$39,PARTICIPANTES!A146,'Pre-Estatal'!$N$3:$N$39)+SUMIF('Pre-Estatal'!$O$3:$O$39,PARTICIPANTES!A146,'Pre-Estatal'!$P$3:$P$39)+SUMIF('Pre-Estatal'!$Q$3:$Q$39,PARTICIPANTES!A146,'Pre-Estatal'!$R$3:$R$39)+SUMIF('Pre-Estatal'!$S$3:$S$39,PARTICIPANTES!A146,'Pre-Estatal'!$T$3:$T$39)+SUMIF('Pre-Estatal'!$U$3:$U$39,PARTICIPANTES!A146,'Pre-Estatal'!$V$3:$V$39)+SUMIF('Pre-Estatal'!$W$3:$W$39,PARTICIPANTES!A146,'Pre-Estatal'!$X$3:$X$39)+SUMIF('Pre-Estatal'!$Y$3:$Y$39,PARTICIPANTES!A146,'Pre-Estatal'!$Z$3:$Z$39)</f>
        <v>0</v>
      </c>
      <c r="L146">
        <f ca="1">SUMIF(Estatal!$C$3:$C$39,PARTICIPANTES!A146,Estatal!$D$3:$D$39)+SUMIF(Estatal!$E$3:$E$39,PARTICIPANTES!A146,Estatal!$F$3:$F$39)+SUMIF(Estatal!$G$3:$G$39,PARTICIPANTES!A146,Estatal!$H$3:$H$39)+SUMIF(Estatal!$I$3:$I$39,PARTICIPANTES!A146,Estatal!$J$3:$J$39)+SUMIF(Estatal!$K$3:$K$39,PARTICIPANTES!A146,Estatal!$L$3:$L$39)+SUMIF(Estatal!$M$3:$M$39,PARTICIPANTES!A146,Estatal!$N$3:$N$39)+SUMIF(Estatal!$O$3:$O$39,PARTICIPANTES!A146,Estatal!$P$3:$P$39)+SUMIF(Estatal!$Q$3:$MQ$39,PARTICIPANTES!A146,Estatal!$R$3:$R$39)+SUMIF(Estatal!$S$3:$S$39,PARTICIPANTES!A146,Estatal!$T$3:$T$39)+SUMIF(Estatal!$U$3:$U$39,PARTICIPANTES!A146,Estatal!$V$3:$V$39)+SUMIF(Estatal!$W$3:$W$39,PARTICIPANTES!A146,Estatal!$X$3:$X$39)+SUMIF(Estatal!$Y$3:$Y$39,PARTICIPANTES!A146,Estatal!$Z$3:$Z$39)</f>
        <v>0</v>
      </c>
      <c r="O146" s="24">
        <f t="shared" ca="1" si="2"/>
        <v>540</v>
      </c>
    </row>
    <row r="147" spans="1:15">
      <c r="A147" s="50" t="s">
        <v>189</v>
      </c>
      <c r="B147" s="50" t="s">
        <v>37</v>
      </c>
      <c r="C147" s="13" t="s">
        <v>20</v>
      </c>
      <c r="D147" s="13" t="s">
        <v>86</v>
      </c>
      <c r="E147" s="6"/>
      <c r="F147">
        <f>SUMIF(Liga!$A$2:$A$501,PARTICIPANTES!A147,Liga!$J$2:$J$501)</f>
        <v>120</v>
      </c>
      <c r="G147">
        <f>SUMIF('Copa EUS ABS Equipos'!$A$2:$A$26,PARTICIPANTES!A147,'Copa EUS ABS Equipos'!$C$2:$C$26)</f>
        <v>0</v>
      </c>
      <c r="J147">
        <f>SUMIF(Trials!$C$3:$C$53,PARTICIPANTES!A147,Trials!$D$3:$D$53)+SUMIF(Trials!$E$3:$E$53,PARTICIPANTES!A147,Trials!$F$3:$F$53)+SUMIF(Trials!$G$3:$G$53,PARTICIPANTES!A147,Trials!$H$3:$H$53)+SUMIF(Trials!$I$3:$I$53,PARTICIPANTES!A147,Trials!$J$3:$J$53)+SUMIF(Trials!$K$3:$K$53,PARTICIPANTES!A147,Trials!$L$3:$L$53)+SUMIF(Trials!$M$3:$M$53,PARTICIPANTES!A147,Trials!$N$3:$N$53)</f>
        <v>0</v>
      </c>
      <c r="K147">
        <f>SUMIF('Pre-Estatal'!$C$3:$C$39,PARTICIPANTES!A147,'Pre-Estatal'!$D$3:$D$39)+SUMIF('Pre-Estatal'!$E$3:$E$39,PARTICIPANTES!A147,'Pre-Estatal'!$F$3:$F$39)+SUMIF('Pre-Estatal'!$G$3:$G$39,PARTICIPANTES!A147,'Pre-Estatal'!$H$3:$H$39)+SUMIF('Pre-Estatal'!$I$3:$I$39,PARTICIPANTES!A147,'Pre-Estatal'!$J$3:$J$39)+SUMIF('Pre-Estatal'!$K$3:$K$39,PARTICIPANTES!A147,'Pre-Estatal'!$L$3:$L$39)+SUMIF('Pre-Estatal'!$M$3:$M$39,PARTICIPANTES!A147,'Pre-Estatal'!$N$3:$N$39)+SUMIF('Pre-Estatal'!$O$3:$O$39,PARTICIPANTES!A147,'Pre-Estatal'!$P$3:$P$39)+SUMIF('Pre-Estatal'!$Q$3:$Q$39,PARTICIPANTES!A147,'Pre-Estatal'!$R$3:$R$39)+SUMIF('Pre-Estatal'!$S$3:$S$39,PARTICIPANTES!A147,'Pre-Estatal'!$T$3:$T$39)+SUMIF('Pre-Estatal'!$U$3:$U$39,PARTICIPANTES!A147,'Pre-Estatal'!$V$3:$V$39)+SUMIF('Pre-Estatal'!$W$3:$W$39,PARTICIPANTES!A147,'Pre-Estatal'!$X$3:$X$39)+SUMIF('Pre-Estatal'!$Y$3:$Y$39,PARTICIPANTES!A147,'Pre-Estatal'!$Z$3:$Z$39)</f>
        <v>0</v>
      </c>
      <c r="L147">
        <f ca="1">SUMIF(Estatal!$C$3:$C$39,PARTICIPANTES!A147,Estatal!$D$3:$D$39)+SUMIF(Estatal!$E$3:$E$39,PARTICIPANTES!A147,Estatal!$F$3:$F$39)+SUMIF(Estatal!$G$3:$G$39,PARTICIPANTES!A147,Estatal!$H$3:$H$39)+SUMIF(Estatal!$I$3:$I$39,PARTICIPANTES!A147,Estatal!$J$3:$J$39)+SUMIF(Estatal!$K$3:$K$39,PARTICIPANTES!A147,Estatal!$L$3:$L$39)+SUMIF(Estatal!$M$3:$M$39,PARTICIPANTES!A147,Estatal!$N$3:$N$39)+SUMIF(Estatal!$O$3:$O$39,PARTICIPANTES!A147,Estatal!$P$3:$P$39)+SUMIF(Estatal!$Q$3:$MQ$39,PARTICIPANTES!A147,Estatal!$R$3:$R$39)+SUMIF(Estatal!$S$3:$S$39,PARTICIPANTES!A147,Estatal!$T$3:$T$39)+SUMIF(Estatal!$U$3:$U$39,PARTICIPANTES!A147,Estatal!$V$3:$V$39)+SUMIF(Estatal!$W$3:$W$39,PARTICIPANTES!A147,Estatal!$X$3:$X$39)+SUMIF(Estatal!$Y$3:$Y$39,PARTICIPANTES!A147,Estatal!$Z$3:$Z$39)</f>
        <v>0</v>
      </c>
      <c r="O147" s="24">
        <f t="shared" ca="1" si="2"/>
        <v>120</v>
      </c>
    </row>
    <row r="148" spans="1:15">
      <c r="A148" s="50" t="s">
        <v>190</v>
      </c>
      <c r="B148" s="50" t="s">
        <v>37</v>
      </c>
      <c r="C148" s="13" t="s">
        <v>17</v>
      </c>
      <c r="D148" s="13" t="s">
        <v>86</v>
      </c>
      <c r="E148" s="6">
        <v>2007</v>
      </c>
      <c r="F148">
        <f>SUMIF(Liga!$A$2:$A$501,PARTICIPANTES!A148,Liga!$J$2:$J$501)</f>
        <v>120</v>
      </c>
      <c r="G148">
        <f>SUMIF('Copa EUS ABS Equipos'!$A$2:$A$26,PARTICIPANTES!A148,'Copa EUS ABS Equipos'!$C$2:$C$26)</f>
        <v>0</v>
      </c>
      <c r="J148">
        <f>SUMIF(Trials!$C$3:$C$53,PARTICIPANTES!A148,Trials!$D$3:$D$53)+SUMIF(Trials!$E$3:$E$53,PARTICIPANTES!A148,Trials!$F$3:$F$53)+SUMIF(Trials!$G$3:$G$53,PARTICIPANTES!A148,Trials!$H$3:$H$53)+SUMIF(Trials!$I$3:$I$53,PARTICIPANTES!A148,Trials!$J$3:$J$53)+SUMIF(Trials!$K$3:$K$53,PARTICIPANTES!A148,Trials!$L$3:$L$53)+SUMIF(Trials!$M$3:$M$53,PARTICIPANTES!A148,Trials!$N$3:$N$53)</f>
        <v>0</v>
      </c>
      <c r="K148">
        <f>SUMIF('Pre-Estatal'!$C$3:$C$39,PARTICIPANTES!A148,'Pre-Estatal'!$D$3:$D$39)+SUMIF('Pre-Estatal'!$E$3:$E$39,PARTICIPANTES!A148,'Pre-Estatal'!$F$3:$F$39)+SUMIF('Pre-Estatal'!$G$3:$G$39,PARTICIPANTES!A148,'Pre-Estatal'!$H$3:$H$39)+SUMIF('Pre-Estatal'!$I$3:$I$39,PARTICIPANTES!A148,'Pre-Estatal'!$J$3:$J$39)+SUMIF('Pre-Estatal'!$K$3:$K$39,PARTICIPANTES!A148,'Pre-Estatal'!$L$3:$L$39)+SUMIF('Pre-Estatal'!$M$3:$M$39,PARTICIPANTES!A148,'Pre-Estatal'!$N$3:$N$39)+SUMIF('Pre-Estatal'!$O$3:$O$39,PARTICIPANTES!A148,'Pre-Estatal'!$P$3:$P$39)+SUMIF('Pre-Estatal'!$Q$3:$Q$39,PARTICIPANTES!A148,'Pre-Estatal'!$R$3:$R$39)+SUMIF('Pre-Estatal'!$S$3:$S$39,PARTICIPANTES!A148,'Pre-Estatal'!$T$3:$T$39)+SUMIF('Pre-Estatal'!$U$3:$U$39,PARTICIPANTES!A148,'Pre-Estatal'!$V$3:$V$39)+SUMIF('Pre-Estatal'!$W$3:$W$39,PARTICIPANTES!A148,'Pre-Estatal'!$X$3:$X$39)+SUMIF('Pre-Estatal'!$Y$3:$Y$39,PARTICIPANTES!A148,'Pre-Estatal'!$Z$3:$Z$39)</f>
        <v>0</v>
      </c>
      <c r="L148">
        <f ca="1">SUMIF(Estatal!$C$3:$C$39,PARTICIPANTES!A148,Estatal!$D$3:$D$39)+SUMIF(Estatal!$E$3:$E$39,PARTICIPANTES!A148,Estatal!$F$3:$F$39)+SUMIF(Estatal!$G$3:$G$39,PARTICIPANTES!A148,Estatal!$H$3:$H$39)+SUMIF(Estatal!$I$3:$I$39,PARTICIPANTES!A148,Estatal!$J$3:$J$39)+SUMIF(Estatal!$K$3:$K$39,PARTICIPANTES!A148,Estatal!$L$3:$L$39)+SUMIF(Estatal!$M$3:$M$39,PARTICIPANTES!A148,Estatal!$N$3:$N$39)+SUMIF(Estatal!$O$3:$O$39,PARTICIPANTES!A148,Estatal!$P$3:$P$39)+SUMIF(Estatal!$Q$3:$MQ$39,PARTICIPANTES!A148,Estatal!$R$3:$R$39)+SUMIF(Estatal!$S$3:$S$39,PARTICIPANTES!A148,Estatal!$T$3:$T$39)+SUMIF(Estatal!$U$3:$U$39,PARTICIPANTES!A148,Estatal!$V$3:$V$39)+SUMIF(Estatal!$W$3:$W$39,PARTICIPANTES!A148,Estatal!$X$3:$X$39)+SUMIF(Estatal!$Y$3:$Y$39,PARTICIPANTES!A148,Estatal!$Z$3:$Z$39)</f>
        <v>0</v>
      </c>
      <c r="O148" s="24">
        <f t="shared" ca="1" si="2"/>
        <v>120</v>
      </c>
    </row>
    <row r="149" spans="1:15">
      <c r="A149" s="50" t="s">
        <v>191</v>
      </c>
      <c r="B149" s="50" t="s">
        <v>37</v>
      </c>
      <c r="C149" s="13" t="s">
        <v>20</v>
      </c>
      <c r="D149" s="13" t="s">
        <v>86</v>
      </c>
      <c r="E149" s="6"/>
      <c r="F149">
        <f>SUMIF(Liga!$A$2:$A$501,PARTICIPANTES!A149,Liga!$J$2:$J$501)</f>
        <v>0</v>
      </c>
      <c r="G149">
        <f>SUMIF('Copa EUS ABS Equipos'!$A$2:$A$26,PARTICIPANTES!A149,'Copa EUS ABS Equipos'!$C$2:$C$26)</f>
        <v>0</v>
      </c>
      <c r="J149">
        <f>SUMIF(Trials!$C$3:$C$53,PARTICIPANTES!A149,Trials!$D$3:$D$53)+SUMIF(Trials!$E$3:$E$53,PARTICIPANTES!A149,Trials!$F$3:$F$53)+SUMIF(Trials!$G$3:$G$53,PARTICIPANTES!A149,Trials!$H$3:$H$53)+SUMIF(Trials!$I$3:$I$53,PARTICIPANTES!A149,Trials!$J$3:$J$53)+SUMIF(Trials!$K$3:$K$53,PARTICIPANTES!A149,Trials!$L$3:$L$53)+SUMIF(Trials!$M$3:$M$53,PARTICIPANTES!A149,Trials!$N$3:$N$53)</f>
        <v>0</v>
      </c>
      <c r="K149">
        <f>SUMIF('Pre-Estatal'!$C$3:$C$39,PARTICIPANTES!A149,'Pre-Estatal'!$D$3:$D$39)+SUMIF('Pre-Estatal'!$E$3:$E$39,PARTICIPANTES!A149,'Pre-Estatal'!$F$3:$F$39)+SUMIF('Pre-Estatal'!$G$3:$G$39,PARTICIPANTES!A149,'Pre-Estatal'!$H$3:$H$39)+SUMIF('Pre-Estatal'!$I$3:$I$39,PARTICIPANTES!A149,'Pre-Estatal'!$J$3:$J$39)+SUMIF('Pre-Estatal'!$K$3:$K$39,PARTICIPANTES!A149,'Pre-Estatal'!$L$3:$L$39)+SUMIF('Pre-Estatal'!$M$3:$M$39,PARTICIPANTES!A149,'Pre-Estatal'!$N$3:$N$39)+SUMIF('Pre-Estatal'!$O$3:$O$39,PARTICIPANTES!A149,'Pre-Estatal'!$P$3:$P$39)+SUMIF('Pre-Estatal'!$Q$3:$Q$39,PARTICIPANTES!A149,'Pre-Estatal'!$R$3:$R$39)+SUMIF('Pre-Estatal'!$S$3:$S$39,PARTICIPANTES!A149,'Pre-Estatal'!$T$3:$T$39)+SUMIF('Pre-Estatal'!$U$3:$U$39,PARTICIPANTES!A149,'Pre-Estatal'!$V$3:$V$39)+SUMIF('Pre-Estatal'!$W$3:$W$39,PARTICIPANTES!A149,'Pre-Estatal'!$X$3:$X$39)+SUMIF('Pre-Estatal'!$Y$3:$Y$39,PARTICIPANTES!A149,'Pre-Estatal'!$Z$3:$Z$39)</f>
        <v>0</v>
      </c>
      <c r="L149">
        <f ca="1">SUMIF(Estatal!$C$3:$C$39,PARTICIPANTES!A149,Estatal!$D$3:$D$39)+SUMIF(Estatal!$E$3:$E$39,PARTICIPANTES!A149,Estatal!$F$3:$F$39)+SUMIF(Estatal!$G$3:$G$39,PARTICIPANTES!A149,Estatal!$H$3:$H$39)+SUMIF(Estatal!$I$3:$I$39,PARTICIPANTES!A149,Estatal!$J$3:$J$39)+SUMIF(Estatal!$K$3:$K$39,PARTICIPANTES!A149,Estatal!$L$3:$L$39)+SUMIF(Estatal!$M$3:$M$39,PARTICIPANTES!A149,Estatal!$N$3:$N$39)+SUMIF(Estatal!$O$3:$O$39,PARTICIPANTES!A149,Estatal!$P$3:$P$39)+SUMIF(Estatal!$Q$3:$MQ$39,PARTICIPANTES!A149,Estatal!$R$3:$R$39)+SUMIF(Estatal!$S$3:$S$39,PARTICIPANTES!A149,Estatal!$T$3:$T$39)+SUMIF(Estatal!$U$3:$U$39,PARTICIPANTES!A149,Estatal!$V$3:$V$39)+SUMIF(Estatal!$W$3:$W$39,PARTICIPANTES!A149,Estatal!$X$3:$X$39)+SUMIF(Estatal!$Y$3:$Y$39,PARTICIPANTES!A149,Estatal!$Z$3:$Z$39)</f>
        <v>0</v>
      </c>
      <c r="O149" s="24">
        <f t="shared" ca="1" si="2"/>
        <v>0</v>
      </c>
    </row>
    <row r="150" spans="1:15">
      <c r="A150" s="50" t="s">
        <v>192</v>
      </c>
      <c r="B150" s="50" t="s">
        <v>33</v>
      </c>
      <c r="C150" s="13" t="s">
        <v>60</v>
      </c>
      <c r="D150" s="13" t="s">
        <v>86</v>
      </c>
      <c r="E150" s="6">
        <v>2005</v>
      </c>
      <c r="F150">
        <f>SUMIF(Liga!$A$2:$A$501,PARTICIPANTES!A150,Liga!$J$2:$J$501)</f>
        <v>0</v>
      </c>
      <c r="G150">
        <f>SUMIF('Copa EUS ABS Equipos'!$A$2:$A$26,PARTICIPANTES!A150,'Copa EUS ABS Equipos'!$C$2:$C$26)</f>
        <v>0</v>
      </c>
      <c r="J150">
        <f>SUMIF(Trials!$C$3:$C$53,PARTICIPANTES!A150,Trials!$D$3:$D$53)+SUMIF(Trials!$E$3:$E$53,PARTICIPANTES!A150,Trials!$F$3:$F$53)+SUMIF(Trials!$G$3:$G$53,PARTICIPANTES!A150,Trials!$H$3:$H$53)+SUMIF(Trials!$I$3:$I$53,PARTICIPANTES!A150,Trials!$J$3:$J$53)+SUMIF(Trials!$K$3:$K$53,PARTICIPANTES!A150,Trials!$L$3:$L$53)+SUMIF(Trials!$M$3:$M$53,PARTICIPANTES!A150,Trials!$N$3:$N$53)</f>
        <v>0</v>
      </c>
      <c r="K150">
        <f>SUMIF('Pre-Estatal'!$C$3:$C$39,PARTICIPANTES!A150,'Pre-Estatal'!$D$3:$D$39)+SUMIF('Pre-Estatal'!$E$3:$E$39,PARTICIPANTES!A150,'Pre-Estatal'!$F$3:$F$39)+SUMIF('Pre-Estatal'!$G$3:$G$39,PARTICIPANTES!A150,'Pre-Estatal'!$H$3:$H$39)+SUMIF('Pre-Estatal'!$I$3:$I$39,PARTICIPANTES!A150,'Pre-Estatal'!$J$3:$J$39)+SUMIF('Pre-Estatal'!$K$3:$K$39,PARTICIPANTES!A150,'Pre-Estatal'!$L$3:$L$39)+SUMIF('Pre-Estatal'!$M$3:$M$39,PARTICIPANTES!A150,'Pre-Estatal'!$N$3:$N$39)+SUMIF('Pre-Estatal'!$O$3:$O$39,PARTICIPANTES!A150,'Pre-Estatal'!$P$3:$P$39)+SUMIF('Pre-Estatal'!$Q$3:$Q$39,PARTICIPANTES!A150,'Pre-Estatal'!$R$3:$R$39)+SUMIF('Pre-Estatal'!$S$3:$S$39,PARTICIPANTES!A150,'Pre-Estatal'!$T$3:$T$39)+SUMIF('Pre-Estatal'!$U$3:$U$39,PARTICIPANTES!A150,'Pre-Estatal'!$V$3:$V$39)+SUMIF('Pre-Estatal'!$W$3:$W$39,PARTICIPANTES!A150,'Pre-Estatal'!$X$3:$X$39)+SUMIF('Pre-Estatal'!$Y$3:$Y$39,PARTICIPANTES!A150,'Pre-Estatal'!$Z$3:$Z$39)</f>
        <v>0</v>
      </c>
      <c r="L150">
        <f ca="1">SUMIF(Estatal!$C$3:$C$39,PARTICIPANTES!A150,Estatal!$D$3:$D$39)+SUMIF(Estatal!$E$3:$E$39,PARTICIPANTES!A150,Estatal!$F$3:$F$39)+SUMIF(Estatal!$G$3:$G$39,PARTICIPANTES!A150,Estatal!$H$3:$H$39)+SUMIF(Estatal!$I$3:$I$39,PARTICIPANTES!A150,Estatal!$J$3:$J$39)+SUMIF(Estatal!$K$3:$K$39,PARTICIPANTES!A150,Estatal!$L$3:$L$39)+SUMIF(Estatal!$M$3:$M$39,PARTICIPANTES!A150,Estatal!$N$3:$N$39)+SUMIF(Estatal!$O$3:$O$39,PARTICIPANTES!A150,Estatal!$P$3:$P$39)+SUMIF(Estatal!$Q$3:$MQ$39,PARTICIPANTES!A150,Estatal!$R$3:$R$39)+SUMIF(Estatal!$S$3:$S$39,PARTICIPANTES!A150,Estatal!$T$3:$T$39)+SUMIF(Estatal!$U$3:$U$39,PARTICIPANTES!A150,Estatal!$V$3:$V$39)+SUMIF(Estatal!$W$3:$W$39,PARTICIPANTES!A150,Estatal!$X$3:$X$39)+SUMIF(Estatal!$Y$3:$Y$39,PARTICIPANTES!A150,Estatal!$Z$3:$Z$39)</f>
        <v>0</v>
      </c>
      <c r="O150" s="24">
        <f t="shared" ca="1" si="2"/>
        <v>0</v>
      </c>
    </row>
    <row r="151" spans="1:15">
      <c r="A151" s="69" t="s">
        <v>193</v>
      </c>
      <c r="B151" t="s">
        <v>104</v>
      </c>
      <c r="C151" s="6" t="s">
        <v>17</v>
      </c>
      <c r="D151" s="6" t="s">
        <v>18</v>
      </c>
      <c r="E151" s="6">
        <v>2008</v>
      </c>
      <c r="F151">
        <f>SUMIF(Liga!$A$2:$A$501,PARTICIPANTES!A151,Liga!$J$2:$J$501)</f>
        <v>0</v>
      </c>
      <c r="G151">
        <f>SUMIF('Copa EUS ABS Equipos'!$A$2:$A$26,PARTICIPANTES!A151,'Copa EUS ABS Equipos'!$C$2:$C$26)</f>
        <v>0</v>
      </c>
      <c r="J151">
        <f>SUMIF(Trials!$C$3:$C$53,PARTICIPANTES!A151,Trials!$D$3:$D$53)+SUMIF(Trials!$E$3:$E$53,PARTICIPANTES!A151,Trials!$F$3:$F$53)+SUMIF(Trials!$G$3:$G$53,PARTICIPANTES!A151,Trials!$H$3:$H$53)+SUMIF(Trials!$I$3:$I$53,PARTICIPANTES!A151,Trials!$J$3:$J$53)+SUMIF(Trials!$K$3:$K$53,PARTICIPANTES!A151,Trials!$L$3:$L$53)+SUMIF(Trials!$M$3:$M$53,PARTICIPANTES!A151,Trials!$N$3:$N$53)</f>
        <v>0</v>
      </c>
      <c r="K151">
        <f>SUMIF('Pre-Estatal'!$C$3:$C$39,PARTICIPANTES!A151,'Pre-Estatal'!$D$3:$D$39)+SUMIF('Pre-Estatal'!$E$3:$E$39,PARTICIPANTES!A151,'Pre-Estatal'!$F$3:$F$39)+SUMIF('Pre-Estatal'!$G$3:$G$39,PARTICIPANTES!A151,'Pre-Estatal'!$H$3:$H$39)+SUMIF('Pre-Estatal'!$I$3:$I$39,PARTICIPANTES!A151,'Pre-Estatal'!$J$3:$J$39)+SUMIF('Pre-Estatal'!$K$3:$K$39,PARTICIPANTES!A151,'Pre-Estatal'!$L$3:$L$39)+SUMIF('Pre-Estatal'!$M$3:$M$39,PARTICIPANTES!A151,'Pre-Estatal'!$N$3:$N$39)+SUMIF('Pre-Estatal'!$O$3:$O$39,PARTICIPANTES!A151,'Pre-Estatal'!$P$3:$P$39)+SUMIF('Pre-Estatal'!$Q$3:$Q$39,PARTICIPANTES!A151,'Pre-Estatal'!$R$3:$R$39)+SUMIF('Pre-Estatal'!$S$3:$S$39,PARTICIPANTES!A151,'Pre-Estatal'!$T$3:$T$39)+SUMIF('Pre-Estatal'!$U$3:$U$39,PARTICIPANTES!A151,'Pre-Estatal'!$V$3:$V$39)+SUMIF('Pre-Estatal'!$W$3:$W$39,PARTICIPANTES!A151,'Pre-Estatal'!$X$3:$X$39)+SUMIF('Pre-Estatal'!$Y$3:$Y$39,PARTICIPANTES!A151,'Pre-Estatal'!$Z$3:$Z$39)</f>
        <v>0</v>
      </c>
      <c r="L151">
        <f ca="1">SUMIF(Estatal!$C$3:$C$39,PARTICIPANTES!A151,Estatal!$D$3:$D$39)+SUMIF(Estatal!$E$3:$E$39,PARTICIPANTES!A151,Estatal!$F$3:$F$39)+SUMIF(Estatal!$G$3:$G$39,PARTICIPANTES!A151,Estatal!$H$3:$H$39)+SUMIF(Estatal!$I$3:$I$39,PARTICIPANTES!A151,Estatal!$J$3:$J$39)+SUMIF(Estatal!$K$3:$K$39,PARTICIPANTES!A151,Estatal!$L$3:$L$39)+SUMIF(Estatal!$M$3:$M$39,PARTICIPANTES!A151,Estatal!$N$3:$N$39)+SUMIF(Estatal!$O$3:$O$39,PARTICIPANTES!A151,Estatal!$P$3:$P$39)+SUMIF(Estatal!$Q$3:$MQ$39,PARTICIPANTES!A151,Estatal!$R$3:$R$39)+SUMIF(Estatal!$S$3:$S$39,PARTICIPANTES!A151,Estatal!$T$3:$T$39)+SUMIF(Estatal!$U$3:$U$39,PARTICIPANTES!A151,Estatal!$V$3:$V$39)+SUMIF(Estatal!$W$3:$W$39,PARTICIPANTES!A151,Estatal!$X$3:$X$39)+SUMIF(Estatal!$Y$3:$Y$39,PARTICIPANTES!A151,Estatal!$Z$3:$Z$39)</f>
        <v>0</v>
      </c>
      <c r="O151" s="24">
        <f t="shared" ca="1" si="2"/>
        <v>0</v>
      </c>
    </row>
    <row r="152" spans="1:15">
      <c r="A152" t="s">
        <v>194</v>
      </c>
      <c r="B152" t="s">
        <v>16</v>
      </c>
      <c r="C152" s="6" t="s">
        <v>58</v>
      </c>
      <c r="D152" s="6" t="s">
        <v>18</v>
      </c>
      <c r="E152" s="6"/>
      <c r="F152">
        <f>SUMIF(Liga!$A$2:$A$501,PARTICIPANTES!A152,Liga!$J$2:$J$501)</f>
        <v>0</v>
      </c>
      <c r="G152">
        <f>SUMIF('Copa EUS ABS Equipos'!$A$2:$A$26,PARTICIPANTES!A152,'Copa EUS ABS Equipos'!$C$2:$C$26)</f>
        <v>0</v>
      </c>
      <c r="J152">
        <f>SUMIF(Trials!$C$3:$C$53,PARTICIPANTES!A152,Trials!$D$3:$D$53)+SUMIF(Trials!$E$3:$E$53,PARTICIPANTES!A152,Trials!$F$3:$F$53)+SUMIF(Trials!$G$3:$G$53,PARTICIPANTES!A152,Trials!$H$3:$H$53)+SUMIF(Trials!$I$3:$I$53,PARTICIPANTES!A152,Trials!$J$3:$J$53)+SUMIF(Trials!$K$3:$K$53,PARTICIPANTES!A152,Trials!$L$3:$L$53)+SUMIF(Trials!$M$3:$M$53,PARTICIPANTES!A152,Trials!$N$3:$N$53)</f>
        <v>0</v>
      </c>
      <c r="K152">
        <f>SUMIF('Pre-Estatal'!$C$3:$C$39,PARTICIPANTES!A152,'Pre-Estatal'!$D$3:$D$39)+SUMIF('Pre-Estatal'!$E$3:$E$39,PARTICIPANTES!A152,'Pre-Estatal'!$F$3:$F$39)+SUMIF('Pre-Estatal'!$G$3:$G$39,PARTICIPANTES!A152,'Pre-Estatal'!$H$3:$H$39)+SUMIF('Pre-Estatal'!$I$3:$I$39,PARTICIPANTES!A152,'Pre-Estatal'!$J$3:$J$39)+SUMIF('Pre-Estatal'!$K$3:$K$39,PARTICIPANTES!A152,'Pre-Estatal'!$L$3:$L$39)+SUMIF('Pre-Estatal'!$M$3:$M$39,PARTICIPANTES!A152,'Pre-Estatal'!$N$3:$N$39)+SUMIF('Pre-Estatal'!$O$3:$O$39,PARTICIPANTES!A152,'Pre-Estatal'!$P$3:$P$39)+SUMIF('Pre-Estatal'!$Q$3:$Q$39,PARTICIPANTES!A152,'Pre-Estatal'!$R$3:$R$39)+SUMIF('Pre-Estatal'!$S$3:$S$39,PARTICIPANTES!A152,'Pre-Estatal'!$T$3:$T$39)+SUMIF('Pre-Estatal'!$U$3:$U$39,PARTICIPANTES!A152,'Pre-Estatal'!$V$3:$V$39)+SUMIF('Pre-Estatal'!$W$3:$W$39,PARTICIPANTES!A152,'Pre-Estatal'!$X$3:$X$39)+SUMIF('Pre-Estatal'!$Y$3:$Y$39,PARTICIPANTES!A152,'Pre-Estatal'!$Z$3:$Z$39)</f>
        <v>489.99999999999994</v>
      </c>
      <c r="L152">
        <f ca="1">SUMIF(Estatal!$C$3:$C$39,PARTICIPANTES!A152,Estatal!$D$3:$D$39)+SUMIF(Estatal!$E$3:$E$39,PARTICIPANTES!A152,Estatal!$F$3:$F$39)+SUMIF(Estatal!$G$3:$G$39,PARTICIPANTES!A152,Estatal!$H$3:$H$39)+SUMIF(Estatal!$I$3:$I$39,PARTICIPANTES!A152,Estatal!$J$3:$J$39)+SUMIF(Estatal!$K$3:$K$39,PARTICIPANTES!A152,Estatal!$L$3:$L$39)+SUMIF(Estatal!$M$3:$M$39,PARTICIPANTES!A152,Estatal!$N$3:$N$39)+SUMIF(Estatal!$O$3:$O$39,PARTICIPANTES!A152,Estatal!$P$3:$P$39)+SUMIF(Estatal!$Q$3:$MQ$39,PARTICIPANTES!A152,Estatal!$R$3:$R$39)+SUMIF(Estatal!$S$3:$S$39,PARTICIPANTES!A152,Estatal!$T$3:$T$39)+SUMIF(Estatal!$U$3:$U$39,PARTICIPANTES!A152,Estatal!$V$3:$V$39)+SUMIF(Estatal!$W$3:$W$39,PARTICIPANTES!A152,Estatal!$X$3:$X$39)+SUMIF(Estatal!$Y$3:$Y$39,PARTICIPANTES!A152,Estatal!$Z$3:$Z$39)</f>
        <v>0</v>
      </c>
      <c r="O152" s="24">
        <f t="shared" ca="1" si="2"/>
        <v>489.99999999999994</v>
      </c>
    </row>
    <row r="153" spans="1:15">
      <c r="A153" s="69" t="s">
        <v>195</v>
      </c>
      <c r="B153" t="s">
        <v>33</v>
      </c>
      <c r="C153" s="6" t="s">
        <v>51</v>
      </c>
      <c r="D153" s="6" t="s">
        <v>18</v>
      </c>
      <c r="E153" s="51">
        <v>1963</v>
      </c>
      <c r="F153">
        <f>SUMIF(Liga!$A$2:$A$501,PARTICIPANTES!A153,Liga!$J$2:$J$501)</f>
        <v>80</v>
      </c>
      <c r="G153">
        <f>SUMIF('Copa EUS ABS Equipos'!$A$2:$A$26,PARTICIPANTES!A153,'Copa EUS ABS Equipos'!$C$2:$C$26)</f>
        <v>0</v>
      </c>
      <c r="J153">
        <f>SUMIF(Trials!$C$3:$C$53,PARTICIPANTES!A153,Trials!$D$3:$D$53)+SUMIF(Trials!$E$3:$E$53,PARTICIPANTES!A153,Trials!$F$3:$F$53)+SUMIF(Trials!$G$3:$G$53,PARTICIPANTES!A153,Trials!$H$3:$H$53)+SUMIF(Trials!$I$3:$I$53,PARTICIPANTES!A153,Trials!$J$3:$J$53)+SUMIF(Trials!$K$3:$K$53,PARTICIPANTES!A153,Trials!$L$3:$L$53)+SUMIF(Trials!$M$3:$M$53,PARTICIPANTES!A153,Trials!$N$3:$N$53)</f>
        <v>0</v>
      </c>
      <c r="K153">
        <f>SUMIF('Pre-Estatal'!$C$3:$C$39,PARTICIPANTES!A153,'Pre-Estatal'!$D$3:$D$39)+SUMIF('Pre-Estatal'!$E$3:$E$39,PARTICIPANTES!A153,'Pre-Estatal'!$F$3:$F$39)+SUMIF('Pre-Estatal'!$G$3:$G$39,PARTICIPANTES!A153,'Pre-Estatal'!$H$3:$H$39)+SUMIF('Pre-Estatal'!$I$3:$I$39,PARTICIPANTES!A153,'Pre-Estatal'!$J$3:$J$39)+SUMIF('Pre-Estatal'!$K$3:$K$39,PARTICIPANTES!A153,'Pre-Estatal'!$L$3:$L$39)+SUMIF('Pre-Estatal'!$M$3:$M$39,PARTICIPANTES!A153,'Pre-Estatal'!$N$3:$N$39)+SUMIF('Pre-Estatal'!$O$3:$O$39,PARTICIPANTES!A153,'Pre-Estatal'!$P$3:$P$39)+SUMIF('Pre-Estatal'!$Q$3:$Q$39,PARTICIPANTES!A153,'Pre-Estatal'!$R$3:$R$39)+SUMIF('Pre-Estatal'!$S$3:$S$39,PARTICIPANTES!A153,'Pre-Estatal'!$T$3:$T$39)+SUMIF('Pre-Estatal'!$U$3:$U$39,PARTICIPANTES!A153,'Pre-Estatal'!$V$3:$V$39)+SUMIF('Pre-Estatal'!$W$3:$W$39,PARTICIPANTES!A153,'Pre-Estatal'!$X$3:$X$39)+SUMIF('Pre-Estatal'!$Y$3:$Y$39,PARTICIPANTES!A153,'Pre-Estatal'!$Z$3:$Z$39)</f>
        <v>420</v>
      </c>
      <c r="L153">
        <f ca="1">SUMIF(Estatal!$C$3:$C$39,PARTICIPANTES!A153,Estatal!$D$3:$D$39)+SUMIF(Estatal!$E$3:$E$39,PARTICIPANTES!A153,Estatal!$F$3:$F$39)+SUMIF(Estatal!$G$3:$G$39,PARTICIPANTES!A153,Estatal!$H$3:$H$39)+SUMIF(Estatal!$I$3:$I$39,PARTICIPANTES!A153,Estatal!$J$3:$J$39)+SUMIF(Estatal!$K$3:$K$39,PARTICIPANTES!A153,Estatal!$L$3:$L$39)+SUMIF(Estatal!$M$3:$M$39,PARTICIPANTES!A153,Estatal!$N$3:$N$39)+SUMIF(Estatal!$O$3:$O$39,PARTICIPANTES!A153,Estatal!$P$3:$P$39)+SUMIF(Estatal!$Q$3:$MQ$39,PARTICIPANTES!A153,Estatal!$R$3:$R$39)+SUMIF(Estatal!$S$3:$S$39,PARTICIPANTES!A153,Estatal!$T$3:$T$39)+SUMIF(Estatal!$U$3:$U$39,PARTICIPANTES!A153,Estatal!$V$3:$V$39)+SUMIF(Estatal!$W$3:$W$39,PARTICIPANTES!A153,Estatal!$X$3:$X$39)+SUMIF(Estatal!$Y$3:$Y$39,PARTICIPANTES!A153,Estatal!$Z$3:$Z$39)</f>
        <v>0</v>
      </c>
      <c r="O153" s="24">
        <f t="shared" ca="1" si="2"/>
        <v>500</v>
      </c>
    </row>
    <row r="154" spans="1:15">
      <c r="A154" s="69" t="s">
        <v>196</v>
      </c>
      <c r="B154" t="s">
        <v>33</v>
      </c>
      <c r="C154" s="6" t="s">
        <v>51</v>
      </c>
      <c r="D154" s="6" t="s">
        <v>18</v>
      </c>
      <c r="E154" s="51">
        <v>1962</v>
      </c>
      <c r="F154">
        <f>SUMIF(Liga!$A$2:$A$501,PARTICIPANTES!A154,Liga!$J$2:$J$501)</f>
        <v>60</v>
      </c>
      <c r="G154">
        <f>SUMIF('Copa EUS ABS Equipos'!$A$2:$A$26,PARTICIPANTES!A154,'Copa EUS ABS Equipos'!$C$2:$C$26)</f>
        <v>0</v>
      </c>
      <c r="J154">
        <f>SUMIF(Trials!$C$3:$C$53,PARTICIPANTES!A154,Trials!$D$3:$D$53)+SUMIF(Trials!$E$3:$E$53,PARTICIPANTES!A154,Trials!$F$3:$F$53)+SUMIF(Trials!$G$3:$G$53,PARTICIPANTES!A154,Trials!$H$3:$H$53)+SUMIF(Trials!$I$3:$I$53,PARTICIPANTES!A154,Trials!$J$3:$J$53)+SUMIF(Trials!$K$3:$K$53,PARTICIPANTES!A154,Trials!$L$3:$L$53)+SUMIF(Trials!$M$3:$M$53,PARTICIPANTES!A154,Trials!$N$3:$N$53)</f>
        <v>0</v>
      </c>
      <c r="K154">
        <f>SUMIF('Pre-Estatal'!$C$3:$C$39,PARTICIPANTES!A154,'Pre-Estatal'!$D$3:$D$39)+SUMIF('Pre-Estatal'!$E$3:$E$39,PARTICIPANTES!A154,'Pre-Estatal'!$F$3:$F$39)+SUMIF('Pre-Estatal'!$G$3:$G$39,PARTICIPANTES!A154,'Pre-Estatal'!$H$3:$H$39)+SUMIF('Pre-Estatal'!$I$3:$I$39,PARTICIPANTES!A154,'Pre-Estatal'!$J$3:$J$39)+SUMIF('Pre-Estatal'!$K$3:$K$39,PARTICIPANTES!A154,'Pre-Estatal'!$L$3:$L$39)+SUMIF('Pre-Estatal'!$M$3:$M$39,PARTICIPANTES!A154,'Pre-Estatal'!$N$3:$N$39)+SUMIF('Pre-Estatal'!$O$3:$O$39,PARTICIPANTES!A154,'Pre-Estatal'!$P$3:$P$39)+SUMIF('Pre-Estatal'!$Q$3:$Q$39,PARTICIPANTES!A154,'Pre-Estatal'!$R$3:$R$39)+SUMIF('Pre-Estatal'!$S$3:$S$39,PARTICIPANTES!A154,'Pre-Estatal'!$T$3:$T$39)+SUMIF('Pre-Estatal'!$U$3:$U$39,PARTICIPANTES!A154,'Pre-Estatal'!$V$3:$V$39)+SUMIF('Pre-Estatal'!$W$3:$W$39,PARTICIPANTES!A154,'Pre-Estatal'!$X$3:$X$39)+SUMIF('Pre-Estatal'!$Y$3:$Y$39,PARTICIPANTES!A154,'Pre-Estatal'!$Z$3:$Z$39)</f>
        <v>0</v>
      </c>
      <c r="L154">
        <f ca="1">SUMIF(Estatal!$C$3:$C$39,PARTICIPANTES!A154,Estatal!$D$3:$D$39)+SUMIF(Estatal!$E$3:$E$39,PARTICIPANTES!A154,Estatal!$F$3:$F$39)+SUMIF(Estatal!$G$3:$G$39,PARTICIPANTES!A154,Estatal!$H$3:$H$39)+SUMIF(Estatal!$I$3:$I$39,PARTICIPANTES!A154,Estatal!$J$3:$J$39)+SUMIF(Estatal!$K$3:$K$39,PARTICIPANTES!A154,Estatal!$L$3:$L$39)+SUMIF(Estatal!$M$3:$M$39,PARTICIPANTES!A154,Estatal!$N$3:$N$39)+SUMIF(Estatal!$O$3:$O$39,PARTICIPANTES!A154,Estatal!$P$3:$P$39)+SUMIF(Estatal!$Q$3:$MQ$39,PARTICIPANTES!A154,Estatal!$R$3:$R$39)+SUMIF(Estatal!$S$3:$S$39,PARTICIPANTES!A154,Estatal!$T$3:$T$39)+SUMIF(Estatal!$U$3:$U$39,PARTICIPANTES!A154,Estatal!$V$3:$V$39)+SUMIF(Estatal!$W$3:$W$39,PARTICIPANTES!A154,Estatal!$X$3:$X$39)+SUMIF(Estatal!$Y$3:$Y$39,PARTICIPANTES!A154,Estatal!$Z$3:$Z$39)</f>
        <v>0</v>
      </c>
      <c r="O154" s="24">
        <f t="shared" ca="1" si="2"/>
        <v>60</v>
      </c>
    </row>
    <row r="155" spans="1:15">
      <c r="A155" s="69" t="s">
        <v>197</v>
      </c>
      <c r="B155" t="s">
        <v>104</v>
      </c>
      <c r="C155" s="6" t="s">
        <v>198</v>
      </c>
      <c r="D155" s="6" t="s">
        <v>18</v>
      </c>
      <c r="F155">
        <f>SUMIF(Liga!$A$2:$A$501,PARTICIPANTES!A155,Liga!$J$2:$J$501)</f>
        <v>0</v>
      </c>
      <c r="G155">
        <f>SUMIF('Copa EUS ABS Equipos'!$A$2:$A$26,PARTICIPANTES!A155,'Copa EUS ABS Equipos'!$C$2:$C$26)</f>
        <v>0</v>
      </c>
      <c r="J155">
        <f>SUMIF(Trials!$C$3:$C$53,PARTICIPANTES!A155,Trials!$D$3:$D$53)+SUMIF(Trials!$E$3:$E$53,PARTICIPANTES!A155,Trials!$F$3:$F$53)+SUMIF(Trials!$G$3:$G$53,PARTICIPANTES!A155,Trials!$H$3:$H$53)+SUMIF(Trials!$I$3:$I$53,PARTICIPANTES!A155,Trials!$J$3:$J$53)+SUMIF(Trials!$K$3:$K$53,PARTICIPANTES!A155,Trials!$L$3:$L$53)+SUMIF(Trials!$M$3:$M$53,PARTICIPANTES!A155,Trials!$N$3:$N$53)</f>
        <v>0</v>
      </c>
      <c r="K155">
        <f>SUMIF('Pre-Estatal'!$C$3:$C$39,PARTICIPANTES!A155,'Pre-Estatal'!$D$3:$D$39)+SUMIF('Pre-Estatal'!$E$3:$E$39,PARTICIPANTES!A155,'Pre-Estatal'!$F$3:$F$39)+SUMIF('Pre-Estatal'!$G$3:$G$39,PARTICIPANTES!A155,'Pre-Estatal'!$H$3:$H$39)+SUMIF('Pre-Estatal'!$I$3:$I$39,PARTICIPANTES!A155,'Pre-Estatal'!$J$3:$J$39)+SUMIF('Pre-Estatal'!$K$3:$K$39,PARTICIPANTES!A155,'Pre-Estatal'!$L$3:$L$39)+SUMIF('Pre-Estatal'!$M$3:$M$39,PARTICIPANTES!A155,'Pre-Estatal'!$N$3:$N$39)+SUMIF('Pre-Estatal'!$O$3:$O$39,PARTICIPANTES!A155,'Pre-Estatal'!$P$3:$P$39)+SUMIF('Pre-Estatal'!$Q$3:$Q$39,PARTICIPANTES!A155,'Pre-Estatal'!$R$3:$R$39)+SUMIF('Pre-Estatal'!$S$3:$S$39,PARTICIPANTES!A155,'Pre-Estatal'!$T$3:$T$39)+SUMIF('Pre-Estatal'!$U$3:$U$39,PARTICIPANTES!A155,'Pre-Estatal'!$V$3:$V$39)+SUMIF('Pre-Estatal'!$W$3:$W$39,PARTICIPANTES!A155,'Pre-Estatal'!$X$3:$X$39)+SUMIF('Pre-Estatal'!$Y$3:$Y$39,PARTICIPANTES!A155,'Pre-Estatal'!$Z$3:$Z$39)</f>
        <v>0</v>
      </c>
      <c r="L155">
        <f ca="1">SUMIF(Estatal!$C$3:$C$39,PARTICIPANTES!A155,Estatal!$D$3:$D$39)+SUMIF(Estatal!$E$3:$E$39,PARTICIPANTES!A155,Estatal!$F$3:$F$39)+SUMIF(Estatal!$G$3:$G$39,PARTICIPANTES!A155,Estatal!$H$3:$H$39)+SUMIF(Estatal!$I$3:$I$39,PARTICIPANTES!A155,Estatal!$J$3:$J$39)+SUMIF(Estatal!$K$3:$K$39,PARTICIPANTES!A155,Estatal!$L$3:$L$39)+SUMIF(Estatal!$M$3:$M$39,PARTICIPANTES!A155,Estatal!$N$3:$N$39)+SUMIF(Estatal!$O$3:$O$39,PARTICIPANTES!A155,Estatal!$P$3:$P$39)+SUMIF(Estatal!$Q$3:$MQ$39,PARTICIPANTES!A155,Estatal!$R$3:$R$39)+SUMIF(Estatal!$S$3:$S$39,PARTICIPANTES!A155,Estatal!$T$3:$T$39)+SUMIF(Estatal!$U$3:$U$39,PARTICIPANTES!A155,Estatal!$V$3:$V$39)+SUMIF(Estatal!$W$3:$W$39,PARTICIPANTES!A155,Estatal!$X$3:$X$39)+SUMIF(Estatal!$Y$3:$Y$39,PARTICIPANTES!A155,Estatal!$Z$3:$Z$39)</f>
        <v>0</v>
      </c>
      <c r="O155" s="24">
        <f t="shared" ca="1" si="2"/>
        <v>0</v>
      </c>
    </row>
    <row r="156" spans="1:15">
      <c r="A156" s="69" t="s">
        <v>199</v>
      </c>
      <c r="B156" t="s">
        <v>104</v>
      </c>
      <c r="C156" s="6" t="s">
        <v>198</v>
      </c>
      <c r="D156" s="6" t="s">
        <v>18</v>
      </c>
      <c r="F156">
        <f>SUMIF(Liga!$A$2:$A$501,PARTICIPANTES!A156,Liga!$J$2:$J$501)</f>
        <v>0</v>
      </c>
      <c r="G156">
        <f>SUMIF('Copa EUS ABS Equipos'!$A$2:$A$26,PARTICIPANTES!A156,'Copa EUS ABS Equipos'!$C$2:$C$26)</f>
        <v>0</v>
      </c>
      <c r="J156">
        <f>SUMIF(Trials!$C$3:$C$53,PARTICIPANTES!A156,Trials!$D$3:$D$53)+SUMIF(Trials!$E$3:$E$53,PARTICIPANTES!A156,Trials!$F$3:$F$53)+SUMIF(Trials!$G$3:$G$53,PARTICIPANTES!A156,Trials!$H$3:$H$53)+SUMIF(Trials!$I$3:$I$53,PARTICIPANTES!A156,Trials!$J$3:$J$53)+SUMIF(Trials!$K$3:$K$53,PARTICIPANTES!A156,Trials!$L$3:$L$53)+SUMIF(Trials!$M$3:$M$53,PARTICIPANTES!A156,Trials!$N$3:$N$53)</f>
        <v>0</v>
      </c>
      <c r="K156">
        <f>SUMIF('Pre-Estatal'!$C$3:$C$39,PARTICIPANTES!A156,'Pre-Estatal'!$D$3:$D$39)+SUMIF('Pre-Estatal'!$E$3:$E$39,PARTICIPANTES!A156,'Pre-Estatal'!$F$3:$F$39)+SUMIF('Pre-Estatal'!$G$3:$G$39,PARTICIPANTES!A156,'Pre-Estatal'!$H$3:$H$39)+SUMIF('Pre-Estatal'!$I$3:$I$39,PARTICIPANTES!A156,'Pre-Estatal'!$J$3:$J$39)+SUMIF('Pre-Estatal'!$K$3:$K$39,PARTICIPANTES!A156,'Pre-Estatal'!$L$3:$L$39)+SUMIF('Pre-Estatal'!$M$3:$M$39,PARTICIPANTES!A156,'Pre-Estatal'!$N$3:$N$39)+SUMIF('Pre-Estatal'!$O$3:$O$39,PARTICIPANTES!A156,'Pre-Estatal'!$P$3:$P$39)+SUMIF('Pre-Estatal'!$Q$3:$Q$39,PARTICIPANTES!A156,'Pre-Estatal'!$R$3:$R$39)+SUMIF('Pre-Estatal'!$S$3:$S$39,PARTICIPANTES!A156,'Pre-Estatal'!$T$3:$T$39)+SUMIF('Pre-Estatal'!$U$3:$U$39,PARTICIPANTES!A156,'Pre-Estatal'!$V$3:$V$39)+SUMIF('Pre-Estatal'!$W$3:$W$39,PARTICIPANTES!A156,'Pre-Estatal'!$X$3:$X$39)+SUMIF('Pre-Estatal'!$Y$3:$Y$39,PARTICIPANTES!A156,'Pre-Estatal'!$Z$3:$Z$39)</f>
        <v>69</v>
      </c>
      <c r="L156">
        <f ca="1">SUMIF(Estatal!$C$3:$C$39,PARTICIPANTES!A156,Estatal!$D$3:$D$39)+SUMIF(Estatal!$E$3:$E$39,PARTICIPANTES!A156,Estatal!$F$3:$F$39)+SUMIF(Estatal!$G$3:$G$39,PARTICIPANTES!A156,Estatal!$H$3:$H$39)+SUMIF(Estatal!$I$3:$I$39,PARTICIPANTES!A156,Estatal!$J$3:$J$39)+SUMIF(Estatal!$K$3:$K$39,PARTICIPANTES!A156,Estatal!$L$3:$L$39)+SUMIF(Estatal!$M$3:$M$39,PARTICIPANTES!A156,Estatal!$N$3:$N$39)+SUMIF(Estatal!$O$3:$O$39,PARTICIPANTES!A156,Estatal!$P$3:$P$39)+SUMIF(Estatal!$Q$3:$MQ$39,PARTICIPANTES!A156,Estatal!$R$3:$R$39)+SUMIF(Estatal!$S$3:$S$39,PARTICIPANTES!A156,Estatal!$T$3:$T$39)+SUMIF(Estatal!$U$3:$U$39,PARTICIPANTES!A156,Estatal!$V$3:$V$39)+SUMIF(Estatal!$W$3:$W$39,PARTICIPANTES!A156,Estatal!$X$3:$X$39)+SUMIF(Estatal!$Y$3:$Y$39,PARTICIPANTES!A156,Estatal!$Z$3:$Z$39)</f>
        <v>0</v>
      </c>
      <c r="O156" s="24">
        <f t="shared" ca="1" si="2"/>
        <v>69</v>
      </c>
    </row>
    <row r="157" spans="1:15">
      <c r="A157" t="s">
        <v>200</v>
      </c>
      <c r="B157" t="s">
        <v>16</v>
      </c>
      <c r="C157" s="6" t="s">
        <v>198</v>
      </c>
      <c r="D157" s="6" t="s">
        <v>18</v>
      </c>
      <c r="F157">
        <f>SUMIF(Liga!$A$2:$A$501,PARTICIPANTES!A157,Liga!$J$2:$J$501)</f>
        <v>0</v>
      </c>
      <c r="G157">
        <f>SUMIF('Copa EUS ABS Equipos'!$A$2:$A$26,PARTICIPANTES!A157,'Copa EUS ABS Equipos'!$C$2:$C$26)</f>
        <v>0</v>
      </c>
      <c r="J157">
        <f>SUMIF(Trials!$C$3:$C$53,PARTICIPANTES!A157,Trials!$D$3:$D$53)+SUMIF(Trials!$E$3:$E$53,PARTICIPANTES!A157,Trials!$F$3:$F$53)+SUMIF(Trials!$G$3:$G$53,PARTICIPANTES!A157,Trials!$H$3:$H$53)+SUMIF(Trials!$I$3:$I$53,PARTICIPANTES!A157,Trials!$J$3:$J$53)+SUMIF(Trials!$K$3:$K$53,PARTICIPANTES!A157,Trials!$L$3:$L$53)+SUMIF(Trials!$M$3:$M$53,PARTICIPANTES!A157,Trials!$N$3:$N$53)</f>
        <v>0</v>
      </c>
      <c r="K157">
        <f>SUMIF('Pre-Estatal'!$C$3:$C$39,PARTICIPANTES!A157,'Pre-Estatal'!$D$3:$D$39)+SUMIF('Pre-Estatal'!$E$3:$E$39,PARTICIPANTES!A157,'Pre-Estatal'!$F$3:$F$39)+SUMIF('Pre-Estatal'!$G$3:$G$39,PARTICIPANTES!A157,'Pre-Estatal'!$H$3:$H$39)+SUMIF('Pre-Estatal'!$I$3:$I$39,PARTICIPANTES!A157,'Pre-Estatal'!$J$3:$J$39)+SUMIF('Pre-Estatal'!$K$3:$K$39,PARTICIPANTES!A157,'Pre-Estatal'!$L$3:$L$39)+SUMIF('Pre-Estatal'!$M$3:$M$39,PARTICIPANTES!A157,'Pre-Estatal'!$N$3:$N$39)+SUMIF('Pre-Estatal'!$O$3:$O$39,PARTICIPANTES!A157,'Pre-Estatal'!$P$3:$P$39)+SUMIF('Pre-Estatal'!$Q$3:$Q$39,PARTICIPANTES!A157,'Pre-Estatal'!$R$3:$R$39)+SUMIF('Pre-Estatal'!$S$3:$S$39,PARTICIPANTES!A157,'Pre-Estatal'!$T$3:$T$39)+SUMIF('Pre-Estatal'!$U$3:$U$39,PARTICIPANTES!A157,'Pre-Estatal'!$V$3:$V$39)+SUMIF('Pre-Estatal'!$W$3:$W$39,PARTICIPANTES!A157,'Pre-Estatal'!$X$3:$X$39)+SUMIF('Pre-Estatal'!$Y$3:$Y$39,PARTICIPANTES!A157,'Pre-Estatal'!$Z$3:$Z$39)</f>
        <v>0</v>
      </c>
      <c r="L157">
        <f ca="1">SUMIF(Estatal!$C$3:$C$39,PARTICIPANTES!A157,Estatal!$D$3:$D$39)+SUMIF(Estatal!$E$3:$E$39,PARTICIPANTES!A157,Estatal!$F$3:$F$39)+SUMIF(Estatal!$G$3:$G$39,PARTICIPANTES!A157,Estatal!$H$3:$H$39)+SUMIF(Estatal!$I$3:$I$39,PARTICIPANTES!A157,Estatal!$J$3:$J$39)+SUMIF(Estatal!$K$3:$K$39,PARTICIPANTES!A157,Estatal!$L$3:$L$39)+SUMIF(Estatal!$M$3:$M$39,PARTICIPANTES!A157,Estatal!$N$3:$N$39)+SUMIF(Estatal!$O$3:$O$39,PARTICIPANTES!A157,Estatal!$P$3:$P$39)+SUMIF(Estatal!$Q$3:$MQ$39,PARTICIPANTES!A157,Estatal!$R$3:$R$39)+SUMIF(Estatal!$S$3:$S$39,PARTICIPANTES!A157,Estatal!$T$3:$T$39)+SUMIF(Estatal!$U$3:$U$39,PARTICIPANTES!A157,Estatal!$V$3:$V$39)+SUMIF(Estatal!$W$3:$W$39,PARTICIPANTES!A157,Estatal!$X$3:$X$39)+SUMIF(Estatal!$Y$3:$Y$39,PARTICIPANTES!A157,Estatal!$Z$3:$Z$39)</f>
        <v>0</v>
      </c>
      <c r="O157" s="24">
        <f t="shared" ca="1" si="2"/>
        <v>0</v>
      </c>
    </row>
    <row r="158" spans="1:15">
      <c r="A158" t="s">
        <v>201</v>
      </c>
      <c r="B158" t="s">
        <v>16</v>
      </c>
      <c r="C158" s="6" t="s">
        <v>198</v>
      </c>
      <c r="D158" s="6" t="s">
        <v>18</v>
      </c>
      <c r="F158">
        <f>SUMIF(Liga!$A$2:$A$501,PARTICIPANTES!A158,Liga!$J$2:$J$501)</f>
        <v>0</v>
      </c>
      <c r="G158">
        <f>SUMIF('Copa EUS ABS Equipos'!$A$2:$A$26,PARTICIPANTES!A158,'Copa EUS ABS Equipos'!$C$2:$C$26)</f>
        <v>0</v>
      </c>
      <c r="J158">
        <f>SUMIF(Trials!$C$3:$C$53,PARTICIPANTES!A158,Trials!$D$3:$D$53)+SUMIF(Trials!$E$3:$E$53,PARTICIPANTES!A158,Trials!$F$3:$F$53)+SUMIF(Trials!$G$3:$G$53,PARTICIPANTES!A158,Trials!$H$3:$H$53)+SUMIF(Trials!$I$3:$I$53,PARTICIPANTES!A158,Trials!$J$3:$J$53)+SUMIF(Trials!$K$3:$K$53,PARTICIPANTES!A158,Trials!$L$3:$L$53)+SUMIF(Trials!$M$3:$M$53,PARTICIPANTES!A158,Trials!$N$3:$N$53)</f>
        <v>0</v>
      </c>
      <c r="K158">
        <f>SUMIF('Pre-Estatal'!$C$3:$C$39,PARTICIPANTES!A158,'Pre-Estatal'!$D$3:$D$39)+SUMIF('Pre-Estatal'!$E$3:$E$39,PARTICIPANTES!A158,'Pre-Estatal'!$F$3:$F$39)+SUMIF('Pre-Estatal'!$G$3:$G$39,PARTICIPANTES!A158,'Pre-Estatal'!$H$3:$H$39)+SUMIF('Pre-Estatal'!$I$3:$I$39,PARTICIPANTES!A158,'Pre-Estatal'!$J$3:$J$39)+SUMIF('Pre-Estatal'!$K$3:$K$39,PARTICIPANTES!A158,'Pre-Estatal'!$L$3:$L$39)+SUMIF('Pre-Estatal'!$M$3:$M$39,PARTICIPANTES!A158,'Pre-Estatal'!$N$3:$N$39)+SUMIF('Pre-Estatal'!$O$3:$O$39,PARTICIPANTES!A158,'Pre-Estatal'!$P$3:$P$39)+SUMIF('Pre-Estatal'!$Q$3:$Q$39,PARTICIPANTES!A158,'Pre-Estatal'!$R$3:$R$39)+SUMIF('Pre-Estatal'!$S$3:$S$39,PARTICIPANTES!A158,'Pre-Estatal'!$T$3:$T$39)+SUMIF('Pre-Estatal'!$U$3:$U$39,PARTICIPANTES!A158,'Pre-Estatal'!$V$3:$V$39)+SUMIF('Pre-Estatal'!$W$3:$W$39,PARTICIPANTES!A158,'Pre-Estatal'!$X$3:$X$39)+SUMIF('Pre-Estatal'!$Y$3:$Y$39,PARTICIPANTES!A158,'Pre-Estatal'!$Z$3:$Z$39)</f>
        <v>0</v>
      </c>
      <c r="L158">
        <f ca="1">SUMIF(Estatal!$C$3:$C$39,PARTICIPANTES!A158,Estatal!$D$3:$D$39)+SUMIF(Estatal!$E$3:$E$39,PARTICIPANTES!A158,Estatal!$F$3:$F$39)+SUMIF(Estatal!$G$3:$G$39,PARTICIPANTES!A158,Estatal!$H$3:$H$39)+SUMIF(Estatal!$I$3:$I$39,PARTICIPANTES!A158,Estatal!$J$3:$J$39)+SUMIF(Estatal!$K$3:$K$39,PARTICIPANTES!A158,Estatal!$L$3:$L$39)+SUMIF(Estatal!$M$3:$M$39,PARTICIPANTES!A158,Estatal!$N$3:$N$39)+SUMIF(Estatal!$O$3:$O$39,PARTICIPANTES!A158,Estatal!$P$3:$P$39)+SUMIF(Estatal!$Q$3:$MQ$39,PARTICIPANTES!A158,Estatal!$R$3:$R$39)+SUMIF(Estatal!$S$3:$S$39,PARTICIPANTES!A158,Estatal!$T$3:$T$39)+SUMIF(Estatal!$U$3:$U$39,PARTICIPANTES!A158,Estatal!$V$3:$V$39)+SUMIF(Estatal!$W$3:$W$39,PARTICIPANTES!A158,Estatal!$X$3:$X$39)+SUMIF(Estatal!$Y$3:$Y$39,PARTICIPANTES!A158,Estatal!$Z$3:$Z$39)</f>
        <v>0</v>
      </c>
      <c r="O158" s="24">
        <f t="shared" ca="1" si="2"/>
        <v>0</v>
      </c>
    </row>
    <row r="159" spans="1:15">
      <c r="A159" s="69" t="s">
        <v>202</v>
      </c>
      <c r="B159" t="s">
        <v>33</v>
      </c>
      <c r="C159" s="6" t="s">
        <v>49</v>
      </c>
      <c r="D159" s="6" t="s">
        <v>18</v>
      </c>
      <c r="E159" s="51">
        <v>2011</v>
      </c>
      <c r="F159">
        <f>SUMIF(Liga!$A$2:$A$501,PARTICIPANTES!A159,Liga!$J$2:$J$501)</f>
        <v>40</v>
      </c>
      <c r="G159">
        <f>SUMIF('Copa EUS ABS Equipos'!$A$2:$A$26,PARTICIPANTES!A159,'Copa EUS ABS Equipos'!$C$2:$C$26)</f>
        <v>0</v>
      </c>
      <c r="J159">
        <f>SUMIF(Trials!$C$3:$C$53,PARTICIPANTES!A159,Trials!$D$3:$D$53)+SUMIF(Trials!$E$3:$E$53,PARTICIPANTES!A159,Trials!$F$3:$F$53)+SUMIF(Trials!$G$3:$G$53,PARTICIPANTES!A159,Trials!$H$3:$H$53)+SUMIF(Trials!$I$3:$I$53,PARTICIPANTES!A159,Trials!$J$3:$J$53)+SUMIF(Trials!$K$3:$K$53,PARTICIPANTES!A159,Trials!$L$3:$L$53)+SUMIF(Trials!$M$3:$M$53,PARTICIPANTES!A159,Trials!$N$3:$N$53)</f>
        <v>0</v>
      </c>
      <c r="K159">
        <f>SUMIF('Pre-Estatal'!$C$3:$C$39,PARTICIPANTES!A159,'Pre-Estatal'!$D$3:$D$39)+SUMIF('Pre-Estatal'!$E$3:$E$39,PARTICIPANTES!A159,'Pre-Estatal'!$F$3:$F$39)+SUMIF('Pre-Estatal'!$G$3:$G$39,PARTICIPANTES!A159,'Pre-Estatal'!$H$3:$H$39)+SUMIF('Pre-Estatal'!$I$3:$I$39,PARTICIPANTES!A159,'Pre-Estatal'!$J$3:$J$39)+SUMIF('Pre-Estatal'!$K$3:$K$39,PARTICIPANTES!A159,'Pre-Estatal'!$L$3:$L$39)+SUMIF('Pre-Estatal'!$M$3:$M$39,PARTICIPANTES!A159,'Pre-Estatal'!$N$3:$N$39)+SUMIF('Pre-Estatal'!$O$3:$O$39,PARTICIPANTES!A159,'Pre-Estatal'!$P$3:$P$39)+SUMIF('Pre-Estatal'!$Q$3:$Q$39,PARTICIPANTES!A159,'Pre-Estatal'!$R$3:$R$39)+SUMIF('Pre-Estatal'!$S$3:$S$39,PARTICIPANTES!A159,'Pre-Estatal'!$T$3:$T$39)+SUMIF('Pre-Estatal'!$U$3:$U$39,PARTICIPANTES!A159,'Pre-Estatal'!$V$3:$V$39)+SUMIF('Pre-Estatal'!$W$3:$W$39,PARTICIPANTES!A159,'Pre-Estatal'!$X$3:$X$39)+SUMIF('Pre-Estatal'!$Y$3:$Y$39,PARTICIPANTES!A159,'Pre-Estatal'!$Z$3:$Z$39)</f>
        <v>0</v>
      </c>
      <c r="L159">
        <f ca="1">SUMIF(Estatal!$C$3:$C$39,PARTICIPANTES!A159,Estatal!$D$3:$D$39)+SUMIF(Estatal!$E$3:$E$39,PARTICIPANTES!A159,Estatal!$F$3:$F$39)+SUMIF(Estatal!$G$3:$G$39,PARTICIPANTES!A159,Estatal!$H$3:$H$39)+SUMIF(Estatal!$I$3:$I$39,PARTICIPANTES!A159,Estatal!$J$3:$J$39)+SUMIF(Estatal!$K$3:$K$39,PARTICIPANTES!A159,Estatal!$L$3:$L$39)+SUMIF(Estatal!$M$3:$M$39,PARTICIPANTES!A159,Estatal!$N$3:$N$39)+SUMIF(Estatal!$O$3:$O$39,PARTICIPANTES!A159,Estatal!$P$3:$P$39)+SUMIF(Estatal!$Q$3:$MQ$39,PARTICIPANTES!A159,Estatal!$R$3:$R$39)+SUMIF(Estatal!$S$3:$S$39,PARTICIPANTES!A159,Estatal!$T$3:$T$39)+SUMIF(Estatal!$U$3:$U$39,PARTICIPANTES!A159,Estatal!$V$3:$V$39)+SUMIF(Estatal!$W$3:$W$39,PARTICIPANTES!A159,Estatal!$X$3:$X$39)+SUMIF(Estatal!$Y$3:$Y$39,PARTICIPANTES!A159,Estatal!$Z$3:$Z$39)</f>
        <v>0</v>
      </c>
      <c r="O159" s="24">
        <f t="shared" ca="1" si="2"/>
        <v>40</v>
      </c>
    </row>
    <row r="160" spans="1:15">
      <c r="A160" s="69" t="s">
        <v>203</v>
      </c>
      <c r="B160" t="s">
        <v>33</v>
      </c>
      <c r="C160" s="6" t="s">
        <v>60</v>
      </c>
      <c r="D160" s="6" t="s">
        <v>18</v>
      </c>
      <c r="E160" s="51">
        <v>2005</v>
      </c>
      <c r="F160">
        <f>SUMIF(Liga!$A$2:$A$501,PARTICIPANTES!A160,Liga!$J$2:$J$501)</f>
        <v>150</v>
      </c>
      <c r="G160">
        <f>SUMIF('Copa EUS ABS Equipos'!$A$2:$A$26,PARTICIPANTES!A160,'Copa EUS ABS Equipos'!$C$2:$C$26)</f>
        <v>0</v>
      </c>
      <c r="J160">
        <f>SUMIF(Trials!$C$3:$C$53,PARTICIPANTES!A160,Trials!$D$3:$D$53)+SUMIF(Trials!$E$3:$E$53,PARTICIPANTES!A160,Trials!$F$3:$F$53)+SUMIF(Trials!$G$3:$G$53,PARTICIPANTES!A160,Trials!$H$3:$H$53)+SUMIF(Trials!$I$3:$I$53,PARTICIPANTES!A160,Trials!$J$3:$J$53)+SUMIF(Trials!$K$3:$K$53,PARTICIPANTES!A160,Trials!$L$3:$L$53)+SUMIF(Trials!$M$3:$M$53,PARTICIPANTES!A160,Trials!$N$3:$N$53)</f>
        <v>0</v>
      </c>
      <c r="K160">
        <f>SUMIF('Pre-Estatal'!$C$3:$C$39,PARTICIPANTES!A160,'Pre-Estatal'!$D$3:$D$39)+SUMIF('Pre-Estatal'!$E$3:$E$39,PARTICIPANTES!A160,'Pre-Estatal'!$F$3:$F$39)+SUMIF('Pre-Estatal'!$G$3:$G$39,PARTICIPANTES!A160,'Pre-Estatal'!$H$3:$H$39)+SUMIF('Pre-Estatal'!$I$3:$I$39,PARTICIPANTES!A160,'Pre-Estatal'!$J$3:$J$39)+SUMIF('Pre-Estatal'!$K$3:$K$39,PARTICIPANTES!A160,'Pre-Estatal'!$L$3:$L$39)+SUMIF('Pre-Estatal'!$M$3:$M$39,PARTICIPANTES!A160,'Pre-Estatal'!$N$3:$N$39)+SUMIF('Pre-Estatal'!$O$3:$O$39,PARTICIPANTES!A160,'Pre-Estatal'!$P$3:$P$39)+SUMIF('Pre-Estatal'!$Q$3:$Q$39,PARTICIPANTES!A160,'Pre-Estatal'!$R$3:$R$39)+SUMIF('Pre-Estatal'!$S$3:$S$39,PARTICIPANTES!A160,'Pre-Estatal'!$T$3:$T$39)+SUMIF('Pre-Estatal'!$U$3:$U$39,PARTICIPANTES!A160,'Pre-Estatal'!$V$3:$V$39)+SUMIF('Pre-Estatal'!$W$3:$W$39,PARTICIPANTES!A160,'Pre-Estatal'!$X$3:$X$39)+SUMIF('Pre-Estatal'!$Y$3:$Y$39,PARTICIPANTES!A160,'Pre-Estatal'!$Z$3:$Z$39)</f>
        <v>0</v>
      </c>
      <c r="L160">
        <f ca="1">SUMIF(Estatal!$C$3:$C$39,PARTICIPANTES!A160,Estatal!$D$3:$D$39)+SUMIF(Estatal!$E$3:$E$39,PARTICIPANTES!A160,Estatal!$F$3:$F$39)+SUMIF(Estatal!$G$3:$G$39,PARTICIPANTES!A160,Estatal!$H$3:$H$39)+SUMIF(Estatal!$I$3:$I$39,PARTICIPANTES!A160,Estatal!$J$3:$J$39)+SUMIF(Estatal!$K$3:$K$39,PARTICIPANTES!A160,Estatal!$L$3:$L$39)+SUMIF(Estatal!$M$3:$M$39,PARTICIPANTES!A160,Estatal!$N$3:$N$39)+SUMIF(Estatal!$O$3:$O$39,PARTICIPANTES!A160,Estatal!$P$3:$P$39)+SUMIF(Estatal!$Q$3:$MQ$39,PARTICIPANTES!A160,Estatal!$R$3:$R$39)+SUMIF(Estatal!$S$3:$S$39,PARTICIPANTES!A160,Estatal!$T$3:$T$39)+SUMIF(Estatal!$U$3:$U$39,PARTICIPANTES!A160,Estatal!$V$3:$V$39)+SUMIF(Estatal!$W$3:$W$39,PARTICIPANTES!A160,Estatal!$X$3:$X$39)+SUMIF(Estatal!$Y$3:$Y$39,PARTICIPANTES!A160,Estatal!$Z$3:$Z$39)</f>
        <v>0</v>
      </c>
      <c r="O160" s="24">
        <f t="shared" ref="O160:O204" ca="1" si="3">SUM(F160:N160)</f>
        <v>150</v>
      </c>
    </row>
    <row r="161" spans="1:15">
      <c r="A161" t="s">
        <v>204</v>
      </c>
      <c r="B161" t="s">
        <v>16</v>
      </c>
      <c r="C161" s="6" t="s">
        <v>20</v>
      </c>
      <c r="D161" s="6" t="s">
        <v>18</v>
      </c>
      <c r="F161">
        <f>SUMIF(Liga!$A$2:$A$501,PARTICIPANTES!A161,Liga!$J$2:$J$501)</f>
        <v>0</v>
      </c>
      <c r="G161">
        <f>SUMIF('Copa EUS ABS Equipos'!$A$2:$A$26,PARTICIPANTES!A161,'Copa EUS ABS Equipos'!$C$2:$C$26)</f>
        <v>0</v>
      </c>
      <c r="J161">
        <f>SUMIF(Trials!$C$3:$C$53,PARTICIPANTES!A161,Trials!$D$3:$D$53)+SUMIF(Trials!$E$3:$E$53,PARTICIPANTES!A161,Trials!$F$3:$F$53)+SUMIF(Trials!$G$3:$G$53,PARTICIPANTES!A161,Trials!$H$3:$H$53)+SUMIF(Trials!$I$3:$I$53,PARTICIPANTES!A161,Trials!$J$3:$J$53)+SUMIF(Trials!$K$3:$K$53,PARTICIPANTES!A161,Trials!$L$3:$L$53)+SUMIF(Trials!$M$3:$M$53,PARTICIPANTES!A161,Trials!$N$3:$N$53)</f>
        <v>0</v>
      </c>
      <c r="K161">
        <f>SUMIF('Pre-Estatal'!$C$3:$C$39,PARTICIPANTES!A161,'Pre-Estatal'!$D$3:$D$39)+SUMIF('Pre-Estatal'!$E$3:$E$39,PARTICIPANTES!A161,'Pre-Estatal'!$F$3:$F$39)+SUMIF('Pre-Estatal'!$G$3:$G$39,PARTICIPANTES!A161,'Pre-Estatal'!$H$3:$H$39)+SUMIF('Pre-Estatal'!$I$3:$I$39,PARTICIPANTES!A161,'Pre-Estatal'!$J$3:$J$39)+SUMIF('Pre-Estatal'!$K$3:$K$39,PARTICIPANTES!A161,'Pre-Estatal'!$L$3:$L$39)+SUMIF('Pre-Estatal'!$M$3:$M$39,PARTICIPANTES!A161,'Pre-Estatal'!$N$3:$N$39)+SUMIF('Pre-Estatal'!$O$3:$O$39,PARTICIPANTES!A161,'Pre-Estatal'!$P$3:$P$39)+SUMIF('Pre-Estatal'!$Q$3:$Q$39,PARTICIPANTES!A161,'Pre-Estatal'!$R$3:$R$39)+SUMIF('Pre-Estatal'!$S$3:$S$39,PARTICIPANTES!A161,'Pre-Estatal'!$T$3:$T$39)+SUMIF('Pre-Estatal'!$U$3:$U$39,PARTICIPANTES!A161,'Pre-Estatal'!$V$3:$V$39)+SUMIF('Pre-Estatal'!$W$3:$W$39,PARTICIPANTES!A161,'Pre-Estatal'!$X$3:$X$39)+SUMIF('Pre-Estatal'!$Y$3:$Y$39,PARTICIPANTES!A161,'Pre-Estatal'!$Z$3:$Z$39)</f>
        <v>0</v>
      </c>
      <c r="L161">
        <f ca="1">SUMIF(Estatal!$C$3:$C$39,PARTICIPANTES!A161,Estatal!$D$3:$D$39)+SUMIF(Estatal!$E$3:$E$39,PARTICIPANTES!A161,Estatal!$F$3:$F$39)+SUMIF(Estatal!$G$3:$G$39,PARTICIPANTES!A161,Estatal!$H$3:$H$39)+SUMIF(Estatal!$I$3:$I$39,PARTICIPANTES!A161,Estatal!$J$3:$J$39)+SUMIF(Estatal!$K$3:$K$39,PARTICIPANTES!A161,Estatal!$L$3:$L$39)+SUMIF(Estatal!$M$3:$M$39,PARTICIPANTES!A161,Estatal!$N$3:$N$39)+SUMIF(Estatal!$O$3:$O$39,PARTICIPANTES!A161,Estatal!$P$3:$P$39)+SUMIF(Estatal!$Q$3:$MQ$39,PARTICIPANTES!A161,Estatal!$R$3:$R$39)+SUMIF(Estatal!$S$3:$S$39,PARTICIPANTES!A161,Estatal!$T$3:$T$39)+SUMIF(Estatal!$U$3:$U$39,PARTICIPANTES!A161,Estatal!$V$3:$V$39)+SUMIF(Estatal!$W$3:$W$39,PARTICIPANTES!A161,Estatal!$X$3:$X$39)+SUMIF(Estatal!$Y$3:$Y$39,PARTICIPANTES!A161,Estatal!$Z$3:$Z$39)</f>
        <v>0</v>
      </c>
      <c r="O161" s="24">
        <f t="shared" ca="1" si="3"/>
        <v>0</v>
      </c>
    </row>
    <row r="162" spans="1:15">
      <c r="A162" t="s">
        <v>205</v>
      </c>
      <c r="B162" t="s">
        <v>16</v>
      </c>
      <c r="C162" s="6" t="s">
        <v>60</v>
      </c>
      <c r="D162" s="6" t="s">
        <v>18</v>
      </c>
      <c r="F162">
        <f>SUMIF(Liga!$A$2:$A$501,PARTICIPANTES!A162,Liga!$J$2:$J$501)</f>
        <v>0</v>
      </c>
      <c r="G162">
        <f>SUMIF('Copa EUS ABS Equipos'!$A$2:$A$26,PARTICIPANTES!A162,'Copa EUS ABS Equipos'!$C$2:$C$26)</f>
        <v>0</v>
      </c>
      <c r="J162">
        <f>SUMIF(Trials!$C$3:$C$53,PARTICIPANTES!A162,Trials!$D$3:$D$53)+SUMIF(Trials!$E$3:$E$53,PARTICIPANTES!A162,Trials!$F$3:$F$53)+SUMIF(Trials!$G$3:$G$53,PARTICIPANTES!A162,Trials!$H$3:$H$53)+SUMIF(Trials!$I$3:$I$53,PARTICIPANTES!A162,Trials!$J$3:$J$53)+SUMIF(Trials!$K$3:$K$53,PARTICIPANTES!A162,Trials!$L$3:$L$53)+SUMIF(Trials!$M$3:$M$53,PARTICIPANTES!A162,Trials!$N$3:$N$53)</f>
        <v>0</v>
      </c>
      <c r="K162">
        <f>SUMIF('Pre-Estatal'!$C$3:$C$39,PARTICIPANTES!A162,'Pre-Estatal'!$D$3:$D$39)+SUMIF('Pre-Estatal'!$E$3:$E$39,PARTICIPANTES!A162,'Pre-Estatal'!$F$3:$F$39)+SUMIF('Pre-Estatal'!$G$3:$G$39,PARTICIPANTES!A162,'Pre-Estatal'!$H$3:$H$39)+SUMIF('Pre-Estatal'!$I$3:$I$39,PARTICIPANTES!A162,'Pre-Estatal'!$J$3:$J$39)+SUMIF('Pre-Estatal'!$K$3:$K$39,PARTICIPANTES!A162,'Pre-Estatal'!$L$3:$L$39)+SUMIF('Pre-Estatal'!$M$3:$M$39,PARTICIPANTES!A162,'Pre-Estatal'!$N$3:$N$39)+SUMIF('Pre-Estatal'!$O$3:$O$39,PARTICIPANTES!A162,'Pre-Estatal'!$P$3:$P$39)+SUMIF('Pre-Estatal'!$Q$3:$Q$39,PARTICIPANTES!A162,'Pre-Estatal'!$R$3:$R$39)+SUMIF('Pre-Estatal'!$S$3:$S$39,PARTICIPANTES!A162,'Pre-Estatal'!$T$3:$T$39)+SUMIF('Pre-Estatal'!$U$3:$U$39,PARTICIPANTES!A162,'Pre-Estatal'!$V$3:$V$39)+SUMIF('Pre-Estatal'!$W$3:$W$39,PARTICIPANTES!A162,'Pre-Estatal'!$X$3:$X$39)+SUMIF('Pre-Estatal'!$Y$3:$Y$39,PARTICIPANTES!A162,'Pre-Estatal'!$Z$3:$Z$39)</f>
        <v>0</v>
      </c>
      <c r="L162">
        <f ca="1">SUMIF(Estatal!$C$3:$C$39,PARTICIPANTES!A162,Estatal!$D$3:$D$39)+SUMIF(Estatal!$E$3:$E$39,PARTICIPANTES!A162,Estatal!$F$3:$F$39)+SUMIF(Estatal!$G$3:$G$39,PARTICIPANTES!A162,Estatal!$H$3:$H$39)+SUMIF(Estatal!$I$3:$I$39,PARTICIPANTES!A162,Estatal!$J$3:$J$39)+SUMIF(Estatal!$K$3:$K$39,PARTICIPANTES!A162,Estatal!$L$3:$L$39)+SUMIF(Estatal!$M$3:$M$39,PARTICIPANTES!A162,Estatal!$N$3:$N$39)+SUMIF(Estatal!$O$3:$O$39,PARTICIPANTES!A162,Estatal!$P$3:$P$39)+SUMIF(Estatal!$Q$3:$MQ$39,PARTICIPANTES!A162,Estatal!$R$3:$R$39)+SUMIF(Estatal!$S$3:$S$39,PARTICIPANTES!A162,Estatal!$T$3:$T$39)+SUMIF(Estatal!$U$3:$U$39,PARTICIPANTES!A162,Estatal!$V$3:$V$39)+SUMIF(Estatal!$W$3:$W$39,PARTICIPANTES!A162,Estatal!$X$3:$X$39)+SUMIF(Estatal!$Y$3:$Y$39,PARTICIPANTES!A162,Estatal!$Z$3:$Z$39)</f>
        <v>0</v>
      </c>
      <c r="O162" s="24">
        <f t="shared" ca="1" si="3"/>
        <v>0</v>
      </c>
    </row>
    <row r="163" spans="1:15">
      <c r="A163" t="s">
        <v>206</v>
      </c>
      <c r="B163" t="s">
        <v>16</v>
      </c>
      <c r="C163" s="6" t="s">
        <v>20</v>
      </c>
      <c r="D163" s="6" t="s">
        <v>18</v>
      </c>
      <c r="F163">
        <f>SUMIF(Liga!$A$2:$A$501,PARTICIPANTES!A163,Liga!$J$2:$J$501)</f>
        <v>0</v>
      </c>
      <c r="G163">
        <f>SUMIF('Copa EUS ABS Equipos'!$A$2:$A$26,PARTICIPANTES!A163,'Copa EUS ABS Equipos'!$C$2:$C$26)</f>
        <v>0</v>
      </c>
      <c r="J163">
        <f>SUMIF(Trials!$C$3:$C$53,PARTICIPANTES!A163,Trials!$D$3:$D$53)+SUMIF(Trials!$E$3:$E$53,PARTICIPANTES!A163,Trials!$F$3:$F$53)+SUMIF(Trials!$G$3:$G$53,PARTICIPANTES!A163,Trials!$H$3:$H$53)+SUMIF(Trials!$I$3:$I$53,PARTICIPANTES!A163,Trials!$J$3:$J$53)+SUMIF(Trials!$K$3:$K$53,PARTICIPANTES!A163,Trials!$L$3:$L$53)+SUMIF(Trials!$M$3:$M$53,PARTICIPANTES!A163,Trials!$N$3:$N$53)</f>
        <v>0</v>
      </c>
      <c r="K163">
        <f>SUMIF('Pre-Estatal'!$C$3:$C$39,PARTICIPANTES!A163,'Pre-Estatal'!$D$3:$D$39)+SUMIF('Pre-Estatal'!$E$3:$E$39,PARTICIPANTES!A163,'Pre-Estatal'!$F$3:$F$39)+SUMIF('Pre-Estatal'!$G$3:$G$39,PARTICIPANTES!A163,'Pre-Estatal'!$H$3:$H$39)+SUMIF('Pre-Estatal'!$I$3:$I$39,PARTICIPANTES!A163,'Pre-Estatal'!$J$3:$J$39)+SUMIF('Pre-Estatal'!$K$3:$K$39,PARTICIPANTES!A163,'Pre-Estatal'!$L$3:$L$39)+SUMIF('Pre-Estatal'!$M$3:$M$39,PARTICIPANTES!A163,'Pre-Estatal'!$N$3:$N$39)+SUMIF('Pre-Estatal'!$O$3:$O$39,PARTICIPANTES!A163,'Pre-Estatal'!$P$3:$P$39)+SUMIF('Pre-Estatal'!$Q$3:$Q$39,PARTICIPANTES!A163,'Pre-Estatal'!$R$3:$R$39)+SUMIF('Pre-Estatal'!$S$3:$S$39,PARTICIPANTES!A163,'Pre-Estatal'!$T$3:$T$39)+SUMIF('Pre-Estatal'!$U$3:$U$39,PARTICIPANTES!A163,'Pre-Estatal'!$V$3:$V$39)+SUMIF('Pre-Estatal'!$W$3:$W$39,PARTICIPANTES!A163,'Pre-Estatal'!$X$3:$X$39)+SUMIF('Pre-Estatal'!$Y$3:$Y$39,PARTICIPANTES!A163,'Pre-Estatal'!$Z$3:$Z$39)</f>
        <v>0</v>
      </c>
      <c r="L163">
        <f ca="1">SUMIF(Estatal!$C$3:$C$39,PARTICIPANTES!A163,Estatal!$D$3:$D$39)+SUMIF(Estatal!$E$3:$E$39,PARTICIPANTES!A163,Estatal!$F$3:$F$39)+SUMIF(Estatal!$G$3:$G$39,PARTICIPANTES!A163,Estatal!$H$3:$H$39)+SUMIF(Estatal!$I$3:$I$39,PARTICIPANTES!A163,Estatal!$J$3:$J$39)+SUMIF(Estatal!$K$3:$K$39,PARTICIPANTES!A163,Estatal!$L$3:$L$39)+SUMIF(Estatal!$M$3:$M$39,PARTICIPANTES!A163,Estatal!$N$3:$N$39)+SUMIF(Estatal!$O$3:$O$39,PARTICIPANTES!A163,Estatal!$P$3:$P$39)+SUMIF(Estatal!$Q$3:$MQ$39,PARTICIPANTES!A163,Estatal!$R$3:$R$39)+SUMIF(Estatal!$S$3:$S$39,PARTICIPANTES!A163,Estatal!$T$3:$T$39)+SUMIF(Estatal!$U$3:$U$39,PARTICIPANTES!A163,Estatal!$V$3:$V$39)+SUMIF(Estatal!$W$3:$W$39,PARTICIPANTES!A163,Estatal!$X$3:$X$39)+SUMIF(Estatal!$Y$3:$Y$39,PARTICIPANTES!A163,Estatal!$Z$3:$Z$39)</f>
        <v>0</v>
      </c>
      <c r="O163" s="24">
        <f t="shared" ca="1" si="3"/>
        <v>0</v>
      </c>
    </row>
    <row r="164" spans="1:15">
      <c r="A164" t="s">
        <v>207</v>
      </c>
      <c r="B164" t="s">
        <v>16</v>
      </c>
      <c r="C164" s="6" t="s">
        <v>20</v>
      </c>
      <c r="D164" s="6" t="s">
        <v>18</v>
      </c>
      <c r="F164">
        <f>SUMIF(Liga!$A$2:$A$501,PARTICIPANTES!A164,Liga!$J$2:$J$501)</f>
        <v>0</v>
      </c>
      <c r="G164">
        <f>SUMIF('Copa EUS ABS Equipos'!$A$2:$A$26,PARTICIPANTES!A164,'Copa EUS ABS Equipos'!$C$2:$C$26)</f>
        <v>0</v>
      </c>
      <c r="J164">
        <f>SUMIF(Trials!$C$3:$C$53,PARTICIPANTES!A164,Trials!$D$3:$D$53)+SUMIF(Trials!$E$3:$E$53,PARTICIPANTES!A164,Trials!$F$3:$F$53)+SUMIF(Trials!$G$3:$G$53,PARTICIPANTES!A164,Trials!$H$3:$H$53)+SUMIF(Trials!$I$3:$I$53,PARTICIPANTES!A164,Trials!$J$3:$J$53)+SUMIF(Trials!$K$3:$K$53,PARTICIPANTES!A164,Trials!$L$3:$L$53)+SUMIF(Trials!$M$3:$M$53,PARTICIPANTES!A164,Trials!$N$3:$N$53)</f>
        <v>0</v>
      </c>
      <c r="K164">
        <f>SUMIF('Pre-Estatal'!$C$3:$C$39,PARTICIPANTES!A164,'Pre-Estatal'!$D$3:$D$39)+SUMIF('Pre-Estatal'!$E$3:$E$39,PARTICIPANTES!A164,'Pre-Estatal'!$F$3:$F$39)+SUMIF('Pre-Estatal'!$G$3:$G$39,PARTICIPANTES!A164,'Pre-Estatal'!$H$3:$H$39)+SUMIF('Pre-Estatal'!$I$3:$I$39,PARTICIPANTES!A164,'Pre-Estatal'!$J$3:$J$39)+SUMIF('Pre-Estatal'!$K$3:$K$39,PARTICIPANTES!A164,'Pre-Estatal'!$L$3:$L$39)+SUMIF('Pre-Estatal'!$M$3:$M$39,PARTICIPANTES!A164,'Pre-Estatal'!$N$3:$N$39)+SUMIF('Pre-Estatal'!$O$3:$O$39,PARTICIPANTES!A164,'Pre-Estatal'!$P$3:$P$39)+SUMIF('Pre-Estatal'!$Q$3:$Q$39,PARTICIPANTES!A164,'Pre-Estatal'!$R$3:$R$39)+SUMIF('Pre-Estatal'!$S$3:$S$39,PARTICIPANTES!A164,'Pre-Estatal'!$T$3:$T$39)+SUMIF('Pre-Estatal'!$U$3:$U$39,PARTICIPANTES!A164,'Pre-Estatal'!$V$3:$V$39)+SUMIF('Pre-Estatal'!$W$3:$W$39,PARTICIPANTES!A164,'Pre-Estatal'!$X$3:$X$39)+SUMIF('Pre-Estatal'!$Y$3:$Y$39,PARTICIPANTES!A164,'Pre-Estatal'!$Z$3:$Z$39)</f>
        <v>0</v>
      </c>
      <c r="L164">
        <f ca="1">SUMIF(Estatal!$C$3:$C$39,PARTICIPANTES!A164,Estatal!$D$3:$D$39)+SUMIF(Estatal!$E$3:$E$39,PARTICIPANTES!A164,Estatal!$F$3:$F$39)+SUMIF(Estatal!$G$3:$G$39,PARTICIPANTES!A164,Estatal!$H$3:$H$39)+SUMIF(Estatal!$I$3:$I$39,PARTICIPANTES!A164,Estatal!$J$3:$J$39)+SUMIF(Estatal!$K$3:$K$39,PARTICIPANTES!A164,Estatal!$L$3:$L$39)+SUMIF(Estatal!$M$3:$M$39,PARTICIPANTES!A164,Estatal!$N$3:$N$39)+SUMIF(Estatal!$O$3:$O$39,PARTICIPANTES!A164,Estatal!$P$3:$P$39)+SUMIF(Estatal!$Q$3:$MQ$39,PARTICIPANTES!A164,Estatal!$R$3:$R$39)+SUMIF(Estatal!$S$3:$S$39,PARTICIPANTES!A164,Estatal!$T$3:$T$39)+SUMIF(Estatal!$U$3:$U$39,PARTICIPANTES!A164,Estatal!$V$3:$V$39)+SUMIF(Estatal!$W$3:$W$39,PARTICIPANTES!A164,Estatal!$X$3:$X$39)+SUMIF(Estatal!$Y$3:$Y$39,PARTICIPANTES!A164,Estatal!$Z$3:$Z$39)</f>
        <v>0</v>
      </c>
      <c r="O164" s="24">
        <f t="shared" ca="1" si="3"/>
        <v>0</v>
      </c>
    </row>
    <row r="165" spans="1:15">
      <c r="A165" t="s">
        <v>208</v>
      </c>
      <c r="B165" t="s">
        <v>16</v>
      </c>
      <c r="C165" s="6" t="s">
        <v>20</v>
      </c>
      <c r="D165" s="6" t="s">
        <v>18</v>
      </c>
      <c r="F165">
        <f>SUMIF(Liga!$A$2:$A$501,PARTICIPANTES!A165,Liga!$J$2:$J$501)</f>
        <v>0</v>
      </c>
      <c r="G165">
        <f>SUMIF('Copa EUS ABS Equipos'!$A$2:$A$26,PARTICIPANTES!A165,'Copa EUS ABS Equipos'!$C$2:$C$26)</f>
        <v>0</v>
      </c>
      <c r="J165">
        <f>SUMIF(Trials!$C$3:$C$53,PARTICIPANTES!A165,Trials!$D$3:$D$53)+SUMIF(Trials!$E$3:$E$53,PARTICIPANTES!A165,Trials!$F$3:$F$53)+SUMIF(Trials!$G$3:$G$53,PARTICIPANTES!A165,Trials!$H$3:$H$53)+SUMIF(Trials!$I$3:$I$53,PARTICIPANTES!A165,Trials!$J$3:$J$53)+SUMIF(Trials!$K$3:$K$53,PARTICIPANTES!A165,Trials!$L$3:$L$53)+SUMIF(Trials!$M$3:$M$53,PARTICIPANTES!A165,Trials!$N$3:$N$53)</f>
        <v>0</v>
      </c>
      <c r="K165">
        <f>SUMIF('Pre-Estatal'!$C$3:$C$39,PARTICIPANTES!A165,'Pre-Estatal'!$D$3:$D$39)+SUMIF('Pre-Estatal'!$E$3:$E$39,PARTICIPANTES!A165,'Pre-Estatal'!$F$3:$F$39)+SUMIF('Pre-Estatal'!$G$3:$G$39,PARTICIPANTES!A165,'Pre-Estatal'!$H$3:$H$39)+SUMIF('Pre-Estatal'!$I$3:$I$39,PARTICIPANTES!A165,'Pre-Estatal'!$J$3:$J$39)+SUMIF('Pre-Estatal'!$K$3:$K$39,PARTICIPANTES!A165,'Pre-Estatal'!$L$3:$L$39)+SUMIF('Pre-Estatal'!$M$3:$M$39,PARTICIPANTES!A165,'Pre-Estatal'!$N$3:$N$39)+SUMIF('Pre-Estatal'!$O$3:$O$39,PARTICIPANTES!A165,'Pre-Estatal'!$P$3:$P$39)+SUMIF('Pre-Estatal'!$Q$3:$Q$39,PARTICIPANTES!A165,'Pre-Estatal'!$R$3:$R$39)+SUMIF('Pre-Estatal'!$S$3:$S$39,PARTICIPANTES!A165,'Pre-Estatal'!$T$3:$T$39)+SUMIF('Pre-Estatal'!$U$3:$U$39,PARTICIPANTES!A165,'Pre-Estatal'!$V$3:$V$39)+SUMIF('Pre-Estatal'!$W$3:$W$39,PARTICIPANTES!A165,'Pre-Estatal'!$X$3:$X$39)+SUMIF('Pre-Estatal'!$Y$3:$Y$39,PARTICIPANTES!A165,'Pre-Estatal'!$Z$3:$Z$39)</f>
        <v>0</v>
      </c>
      <c r="L165">
        <f ca="1">SUMIF(Estatal!$C$3:$C$39,PARTICIPANTES!A165,Estatal!$D$3:$D$39)+SUMIF(Estatal!$E$3:$E$39,PARTICIPANTES!A165,Estatal!$F$3:$F$39)+SUMIF(Estatal!$G$3:$G$39,PARTICIPANTES!A165,Estatal!$H$3:$H$39)+SUMIF(Estatal!$I$3:$I$39,PARTICIPANTES!A165,Estatal!$J$3:$J$39)+SUMIF(Estatal!$K$3:$K$39,PARTICIPANTES!A165,Estatal!$L$3:$L$39)+SUMIF(Estatal!$M$3:$M$39,PARTICIPANTES!A165,Estatal!$N$3:$N$39)+SUMIF(Estatal!$O$3:$O$39,PARTICIPANTES!A165,Estatal!$P$3:$P$39)+SUMIF(Estatal!$Q$3:$MQ$39,PARTICIPANTES!A165,Estatal!$R$3:$R$39)+SUMIF(Estatal!$S$3:$S$39,PARTICIPANTES!A165,Estatal!$T$3:$T$39)+SUMIF(Estatal!$U$3:$U$39,PARTICIPANTES!A165,Estatal!$V$3:$V$39)+SUMIF(Estatal!$W$3:$W$39,PARTICIPANTES!A165,Estatal!$X$3:$X$39)+SUMIF(Estatal!$Y$3:$Y$39,PARTICIPANTES!A165,Estatal!$Z$3:$Z$39)</f>
        <v>0</v>
      </c>
      <c r="O165" s="24">
        <f t="shared" ca="1" si="3"/>
        <v>0</v>
      </c>
    </row>
    <row r="166" spans="1:15">
      <c r="A166" t="s">
        <v>209</v>
      </c>
      <c r="B166" t="s">
        <v>16</v>
      </c>
      <c r="C166" s="6" t="s">
        <v>58</v>
      </c>
      <c r="D166" s="6" t="s">
        <v>18</v>
      </c>
      <c r="F166">
        <f>SUMIF(Liga!$A$2:$A$501,PARTICIPANTES!A166,Liga!$J$2:$J$501)</f>
        <v>0</v>
      </c>
      <c r="G166">
        <f>SUMIF('Copa EUS ABS Equipos'!$A$2:$A$26,PARTICIPANTES!A166,'Copa EUS ABS Equipos'!$C$2:$C$26)</f>
        <v>0</v>
      </c>
      <c r="J166">
        <f>SUMIF(Trials!$C$3:$C$53,PARTICIPANTES!A166,Trials!$D$3:$D$53)+SUMIF(Trials!$E$3:$E$53,PARTICIPANTES!A166,Trials!$F$3:$F$53)+SUMIF(Trials!$G$3:$G$53,PARTICIPANTES!A166,Trials!$H$3:$H$53)+SUMIF(Trials!$I$3:$I$53,PARTICIPANTES!A166,Trials!$J$3:$J$53)+SUMIF(Trials!$K$3:$K$53,PARTICIPANTES!A166,Trials!$L$3:$L$53)+SUMIF(Trials!$M$3:$M$53,PARTICIPANTES!A166,Trials!$N$3:$N$53)</f>
        <v>0</v>
      </c>
      <c r="K166">
        <f>SUMIF('Pre-Estatal'!$C$3:$C$39,PARTICIPANTES!A166,'Pre-Estatal'!$D$3:$D$39)+SUMIF('Pre-Estatal'!$E$3:$E$39,PARTICIPANTES!A166,'Pre-Estatal'!$F$3:$F$39)+SUMIF('Pre-Estatal'!$G$3:$G$39,PARTICIPANTES!A166,'Pre-Estatal'!$H$3:$H$39)+SUMIF('Pre-Estatal'!$I$3:$I$39,PARTICIPANTES!A166,'Pre-Estatal'!$J$3:$J$39)+SUMIF('Pre-Estatal'!$K$3:$K$39,PARTICIPANTES!A166,'Pre-Estatal'!$L$3:$L$39)+SUMIF('Pre-Estatal'!$M$3:$M$39,PARTICIPANTES!A166,'Pre-Estatal'!$N$3:$N$39)+SUMIF('Pre-Estatal'!$O$3:$O$39,PARTICIPANTES!A166,'Pre-Estatal'!$P$3:$P$39)+SUMIF('Pre-Estatal'!$Q$3:$Q$39,PARTICIPANTES!A166,'Pre-Estatal'!$R$3:$R$39)+SUMIF('Pre-Estatal'!$S$3:$S$39,PARTICIPANTES!A166,'Pre-Estatal'!$T$3:$T$39)+SUMIF('Pre-Estatal'!$U$3:$U$39,PARTICIPANTES!A166,'Pre-Estatal'!$V$3:$V$39)+SUMIF('Pre-Estatal'!$W$3:$W$39,PARTICIPANTES!A166,'Pre-Estatal'!$X$3:$X$39)+SUMIF('Pre-Estatal'!$Y$3:$Y$39,PARTICIPANTES!A166,'Pre-Estatal'!$Z$3:$Z$39)</f>
        <v>0</v>
      </c>
      <c r="L166">
        <f ca="1">SUMIF(Estatal!$C$3:$C$39,PARTICIPANTES!A166,Estatal!$D$3:$D$39)+SUMIF(Estatal!$E$3:$E$39,PARTICIPANTES!A166,Estatal!$F$3:$F$39)+SUMIF(Estatal!$G$3:$G$39,PARTICIPANTES!A166,Estatal!$H$3:$H$39)+SUMIF(Estatal!$I$3:$I$39,PARTICIPANTES!A166,Estatal!$J$3:$J$39)+SUMIF(Estatal!$K$3:$K$39,PARTICIPANTES!A166,Estatal!$L$3:$L$39)+SUMIF(Estatal!$M$3:$M$39,PARTICIPANTES!A166,Estatal!$N$3:$N$39)+SUMIF(Estatal!$O$3:$O$39,PARTICIPANTES!A166,Estatal!$P$3:$P$39)+SUMIF(Estatal!$Q$3:$MQ$39,PARTICIPANTES!A166,Estatal!$R$3:$R$39)+SUMIF(Estatal!$S$3:$S$39,PARTICIPANTES!A166,Estatal!$T$3:$T$39)+SUMIF(Estatal!$U$3:$U$39,PARTICIPANTES!A166,Estatal!$V$3:$V$39)+SUMIF(Estatal!$W$3:$W$39,PARTICIPANTES!A166,Estatal!$X$3:$X$39)+SUMIF(Estatal!$Y$3:$Y$39,PARTICIPANTES!A166,Estatal!$Z$3:$Z$39)</f>
        <v>0</v>
      </c>
      <c r="O166" s="24">
        <f t="shared" ca="1" si="3"/>
        <v>0</v>
      </c>
    </row>
    <row r="167" spans="1:15">
      <c r="A167" t="s">
        <v>210</v>
      </c>
      <c r="B167" t="s">
        <v>16</v>
      </c>
      <c r="C167" s="6" t="s">
        <v>20</v>
      </c>
      <c r="D167" s="6" t="s">
        <v>18</v>
      </c>
      <c r="F167">
        <f>SUMIF(Liga!$A$2:$A$501,PARTICIPANTES!A167,Liga!$J$2:$J$501)</f>
        <v>0</v>
      </c>
      <c r="G167">
        <f>SUMIF('Copa EUS ABS Equipos'!$A$2:$A$26,PARTICIPANTES!A167,'Copa EUS ABS Equipos'!$C$2:$C$26)</f>
        <v>0</v>
      </c>
      <c r="J167">
        <f>SUMIF(Trials!$C$3:$C$53,PARTICIPANTES!A167,Trials!$D$3:$D$53)+SUMIF(Trials!$E$3:$E$53,PARTICIPANTES!A167,Trials!$F$3:$F$53)+SUMIF(Trials!$G$3:$G$53,PARTICIPANTES!A167,Trials!$H$3:$H$53)+SUMIF(Trials!$I$3:$I$53,PARTICIPANTES!A167,Trials!$J$3:$J$53)+SUMIF(Trials!$K$3:$K$53,PARTICIPANTES!A167,Trials!$L$3:$L$53)+SUMIF(Trials!$M$3:$M$53,PARTICIPANTES!A167,Trials!$N$3:$N$53)</f>
        <v>0</v>
      </c>
      <c r="K167">
        <f>SUMIF('Pre-Estatal'!$C$3:$C$39,PARTICIPANTES!A167,'Pre-Estatal'!$D$3:$D$39)+SUMIF('Pre-Estatal'!$E$3:$E$39,PARTICIPANTES!A167,'Pre-Estatal'!$F$3:$F$39)+SUMIF('Pre-Estatal'!$G$3:$G$39,PARTICIPANTES!A167,'Pre-Estatal'!$H$3:$H$39)+SUMIF('Pre-Estatal'!$I$3:$I$39,PARTICIPANTES!A167,'Pre-Estatal'!$J$3:$J$39)+SUMIF('Pre-Estatal'!$K$3:$K$39,PARTICIPANTES!A167,'Pre-Estatal'!$L$3:$L$39)+SUMIF('Pre-Estatal'!$M$3:$M$39,PARTICIPANTES!A167,'Pre-Estatal'!$N$3:$N$39)+SUMIF('Pre-Estatal'!$O$3:$O$39,PARTICIPANTES!A167,'Pre-Estatal'!$P$3:$P$39)+SUMIF('Pre-Estatal'!$Q$3:$Q$39,PARTICIPANTES!A167,'Pre-Estatal'!$R$3:$R$39)+SUMIF('Pre-Estatal'!$S$3:$S$39,PARTICIPANTES!A167,'Pre-Estatal'!$T$3:$T$39)+SUMIF('Pre-Estatal'!$U$3:$U$39,PARTICIPANTES!A167,'Pre-Estatal'!$V$3:$V$39)+SUMIF('Pre-Estatal'!$W$3:$W$39,PARTICIPANTES!A167,'Pre-Estatal'!$X$3:$X$39)+SUMIF('Pre-Estatal'!$Y$3:$Y$39,PARTICIPANTES!A167,'Pre-Estatal'!$Z$3:$Z$39)</f>
        <v>0</v>
      </c>
      <c r="L167">
        <f ca="1">SUMIF(Estatal!$C$3:$C$39,PARTICIPANTES!A167,Estatal!$D$3:$D$39)+SUMIF(Estatal!$E$3:$E$39,PARTICIPANTES!A167,Estatal!$F$3:$F$39)+SUMIF(Estatal!$G$3:$G$39,PARTICIPANTES!A167,Estatal!$H$3:$H$39)+SUMIF(Estatal!$I$3:$I$39,PARTICIPANTES!A167,Estatal!$J$3:$J$39)+SUMIF(Estatal!$K$3:$K$39,PARTICIPANTES!A167,Estatal!$L$3:$L$39)+SUMIF(Estatal!$M$3:$M$39,PARTICIPANTES!A167,Estatal!$N$3:$N$39)+SUMIF(Estatal!$O$3:$O$39,PARTICIPANTES!A167,Estatal!$P$3:$P$39)+SUMIF(Estatal!$Q$3:$MQ$39,PARTICIPANTES!A167,Estatal!$R$3:$R$39)+SUMIF(Estatal!$S$3:$S$39,PARTICIPANTES!A167,Estatal!$T$3:$T$39)+SUMIF(Estatal!$U$3:$U$39,PARTICIPANTES!A167,Estatal!$V$3:$V$39)+SUMIF(Estatal!$W$3:$W$39,PARTICIPANTES!A167,Estatal!$X$3:$X$39)+SUMIF(Estatal!$Y$3:$Y$39,PARTICIPANTES!A167,Estatal!$Z$3:$Z$39)</f>
        <v>0</v>
      </c>
      <c r="O167" s="24">
        <f t="shared" ca="1" si="3"/>
        <v>0</v>
      </c>
    </row>
    <row r="168" spans="1:15">
      <c r="A168" t="s">
        <v>211</v>
      </c>
      <c r="B168" t="s">
        <v>16</v>
      </c>
      <c r="C168" s="6" t="s">
        <v>58</v>
      </c>
      <c r="D168" s="6" t="s">
        <v>18</v>
      </c>
      <c r="F168">
        <f>SUMIF(Liga!$A$2:$A$501,PARTICIPANTES!A168,Liga!$J$2:$J$501)</f>
        <v>0</v>
      </c>
      <c r="G168">
        <f>SUMIF('Copa EUS ABS Equipos'!$A$2:$A$26,PARTICIPANTES!A168,'Copa EUS ABS Equipos'!$C$2:$C$26)</f>
        <v>0</v>
      </c>
      <c r="J168">
        <f>SUMIF(Trials!$C$3:$C$53,PARTICIPANTES!A168,Trials!$D$3:$D$53)+SUMIF(Trials!$E$3:$E$53,PARTICIPANTES!A168,Trials!$F$3:$F$53)+SUMIF(Trials!$G$3:$G$53,PARTICIPANTES!A168,Trials!$H$3:$H$53)+SUMIF(Trials!$I$3:$I$53,PARTICIPANTES!A168,Trials!$J$3:$J$53)+SUMIF(Trials!$K$3:$K$53,PARTICIPANTES!A168,Trials!$L$3:$L$53)+SUMIF(Trials!$M$3:$M$53,PARTICIPANTES!A168,Trials!$N$3:$N$53)</f>
        <v>0</v>
      </c>
      <c r="K168">
        <f>SUMIF('Pre-Estatal'!$C$3:$C$39,PARTICIPANTES!A168,'Pre-Estatal'!$D$3:$D$39)+SUMIF('Pre-Estatal'!$E$3:$E$39,PARTICIPANTES!A168,'Pre-Estatal'!$F$3:$F$39)+SUMIF('Pre-Estatal'!$G$3:$G$39,PARTICIPANTES!A168,'Pre-Estatal'!$H$3:$H$39)+SUMIF('Pre-Estatal'!$I$3:$I$39,PARTICIPANTES!A168,'Pre-Estatal'!$J$3:$J$39)+SUMIF('Pre-Estatal'!$K$3:$K$39,PARTICIPANTES!A168,'Pre-Estatal'!$L$3:$L$39)+SUMIF('Pre-Estatal'!$M$3:$M$39,PARTICIPANTES!A168,'Pre-Estatal'!$N$3:$N$39)+SUMIF('Pre-Estatal'!$O$3:$O$39,PARTICIPANTES!A168,'Pre-Estatal'!$P$3:$P$39)+SUMIF('Pre-Estatal'!$Q$3:$Q$39,PARTICIPANTES!A168,'Pre-Estatal'!$R$3:$R$39)+SUMIF('Pre-Estatal'!$S$3:$S$39,PARTICIPANTES!A168,'Pre-Estatal'!$T$3:$T$39)+SUMIF('Pre-Estatal'!$U$3:$U$39,PARTICIPANTES!A168,'Pre-Estatal'!$V$3:$V$39)+SUMIF('Pre-Estatal'!$W$3:$W$39,PARTICIPANTES!A168,'Pre-Estatal'!$X$3:$X$39)+SUMIF('Pre-Estatal'!$Y$3:$Y$39,PARTICIPANTES!A168,'Pre-Estatal'!$Z$3:$Z$39)</f>
        <v>0</v>
      </c>
      <c r="L168">
        <f ca="1">SUMIF(Estatal!$C$3:$C$39,PARTICIPANTES!A168,Estatal!$D$3:$D$39)+SUMIF(Estatal!$E$3:$E$39,PARTICIPANTES!A168,Estatal!$F$3:$F$39)+SUMIF(Estatal!$G$3:$G$39,PARTICIPANTES!A168,Estatal!$H$3:$H$39)+SUMIF(Estatal!$I$3:$I$39,PARTICIPANTES!A168,Estatal!$J$3:$J$39)+SUMIF(Estatal!$K$3:$K$39,PARTICIPANTES!A168,Estatal!$L$3:$L$39)+SUMIF(Estatal!$M$3:$M$39,PARTICIPANTES!A168,Estatal!$N$3:$N$39)+SUMIF(Estatal!$O$3:$O$39,PARTICIPANTES!A168,Estatal!$P$3:$P$39)+SUMIF(Estatal!$Q$3:$MQ$39,PARTICIPANTES!A168,Estatal!$R$3:$R$39)+SUMIF(Estatal!$S$3:$S$39,PARTICIPANTES!A168,Estatal!$T$3:$T$39)+SUMIF(Estatal!$U$3:$U$39,PARTICIPANTES!A168,Estatal!$V$3:$V$39)+SUMIF(Estatal!$W$3:$W$39,PARTICIPANTES!A168,Estatal!$X$3:$X$39)+SUMIF(Estatal!$Y$3:$Y$39,PARTICIPANTES!A168,Estatal!$Z$3:$Z$39)</f>
        <v>0</v>
      </c>
      <c r="O168" s="24">
        <f t="shared" ca="1" si="3"/>
        <v>0</v>
      </c>
    </row>
    <row r="169" spans="1:15">
      <c r="A169" t="s">
        <v>212</v>
      </c>
      <c r="B169" t="s">
        <v>23</v>
      </c>
      <c r="C169" s="6" t="s">
        <v>58</v>
      </c>
      <c r="D169" s="6" t="s">
        <v>18</v>
      </c>
      <c r="F169">
        <f>SUMIF(Liga!$A$2:$A$501,PARTICIPANTES!A169,Liga!$J$2:$J$501)</f>
        <v>0</v>
      </c>
      <c r="G169">
        <f>SUMIF('Copa EUS ABS Equipos'!$A$2:$A$26,PARTICIPANTES!A169,'Copa EUS ABS Equipos'!$C$2:$C$26)</f>
        <v>0</v>
      </c>
      <c r="J169">
        <f>SUMIF(Trials!$C$3:$C$53,PARTICIPANTES!A169,Trials!$D$3:$D$53)+SUMIF(Trials!$E$3:$E$53,PARTICIPANTES!A169,Trials!$F$3:$F$53)+SUMIF(Trials!$G$3:$G$53,PARTICIPANTES!A169,Trials!$H$3:$H$53)+SUMIF(Trials!$I$3:$I$53,PARTICIPANTES!A169,Trials!$J$3:$J$53)+SUMIF(Trials!$K$3:$K$53,PARTICIPANTES!A169,Trials!$L$3:$L$53)+SUMIF(Trials!$M$3:$M$53,PARTICIPANTES!A169,Trials!$N$3:$N$53)</f>
        <v>0</v>
      </c>
      <c r="K169">
        <f>SUMIF('Pre-Estatal'!$C$3:$C$39,PARTICIPANTES!A169,'Pre-Estatal'!$D$3:$D$39)+SUMIF('Pre-Estatal'!$E$3:$E$39,PARTICIPANTES!A169,'Pre-Estatal'!$F$3:$F$39)+SUMIF('Pre-Estatal'!$G$3:$G$39,PARTICIPANTES!A169,'Pre-Estatal'!$H$3:$H$39)+SUMIF('Pre-Estatal'!$I$3:$I$39,PARTICIPANTES!A169,'Pre-Estatal'!$J$3:$J$39)+SUMIF('Pre-Estatal'!$K$3:$K$39,PARTICIPANTES!A169,'Pre-Estatal'!$L$3:$L$39)+SUMIF('Pre-Estatal'!$M$3:$M$39,PARTICIPANTES!A169,'Pre-Estatal'!$N$3:$N$39)+SUMIF('Pre-Estatal'!$O$3:$O$39,PARTICIPANTES!A169,'Pre-Estatal'!$P$3:$P$39)+SUMIF('Pre-Estatal'!$Q$3:$Q$39,PARTICIPANTES!A169,'Pre-Estatal'!$R$3:$R$39)+SUMIF('Pre-Estatal'!$S$3:$S$39,PARTICIPANTES!A169,'Pre-Estatal'!$T$3:$T$39)+SUMIF('Pre-Estatal'!$U$3:$U$39,PARTICIPANTES!A169,'Pre-Estatal'!$V$3:$V$39)+SUMIF('Pre-Estatal'!$W$3:$W$39,PARTICIPANTES!A169,'Pre-Estatal'!$X$3:$X$39)+SUMIF('Pre-Estatal'!$Y$3:$Y$39,PARTICIPANTES!A169,'Pre-Estatal'!$Z$3:$Z$39)</f>
        <v>0</v>
      </c>
      <c r="L169">
        <f ca="1">SUMIF(Estatal!$C$3:$C$39,PARTICIPANTES!A169,Estatal!$D$3:$D$39)+SUMIF(Estatal!$E$3:$E$39,PARTICIPANTES!A169,Estatal!$F$3:$F$39)+SUMIF(Estatal!$G$3:$G$39,PARTICIPANTES!A169,Estatal!$H$3:$H$39)+SUMIF(Estatal!$I$3:$I$39,PARTICIPANTES!A169,Estatal!$J$3:$J$39)+SUMIF(Estatal!$K$3:$K$39,PARTICIPANTES!A169,Estatal!$L$3:$L$39)+SUMIF(Estatal!$M$3:$M$39,PARTICIPANTES!A169,Estatal!$N$3:$N$39)+SUMIF(Estatal!$O$3:$O$39,PARTICIPANTES!A169,Estatal!$P$3:$P$39)+SUMIF(Estatal!$Q$3:$MQ$39,PARTICIPANTES!A169,Estatal!$R$3:$R$39)+SUMIF(Estatal!$S$3:$S$39,PARTICIPANTES!A169,Estatal!$T$3:$T$39)+SUMIF(Estatal!$U$3:$U$39,PARTICIPANTES!A169,Estatal!$V$3:$V$39)+SUMIF(Estatal!$W$3:$W$39,PARTICIPANTES!A169,Estatal!$X$3:$X$39)+SUMIF(Estatal!$Y$3:$Y$39,PARTICIPANTES!A169,Estatal!$Z$3:$Z$39)</f>
        <v>0</v>
      </c>
      <c r="O169" s="24">
        <f t="shared" ca="1" si="3"/>
        <v>0</v>
      </c>
    </row>
    <row r="170" spans="1:15">
      <c r="A170" t="s">
        <v>213</v>
      </c>
      <c r="B170" t="s">
        <v>23</v>
      </c>
      <c r="C170" s="6" t="s">
        <v>58</v>
      </c>
      <c r="D170" s="6" t="s">
        <v>18</v>
      </c>
      <c r="F170">
        <f>SUMIF(Liga!$A$2:$A$501,PARTICIPANTES!A170,Liga!$J$2:$J$501)</f>
        <v>0</v>
      </c>
      <c r="G170">
        <f>SUMIF('Copa EUS ABS Equipos'!$A$2:$A$26,PARTICIPANTES!A170,'Copa EUS ABS Equipos'!$C$2:$C$26)</f>
        <v>0</v>
      </c>
      <c r="J170">
        <f>SUMIF(Trials!$C$3:$C$53,PARTICIPANTES!A170,Trials!$D$3:$D$53)+SUMIF(Trials!$E$3:$E$53,PARTICIPANTES!A170,Trials!$F$3:$F$53)+SUMIF(Trials!$G$3:$G$53,PARTICIPANTES!A170,Trials!$H$3:$H$53)+SUMIF(Trials!$I$3:$I$53,PARTICIPANTES!A170,Trials!$J$3:$J$53)+SUMIF(Trials!$K$3:$K$53,PARTICIPANTES!A170,Trials!$L$3:$L$53)+SUMIF(Trials!$M$3:$M$53,PARTICIPANTES!A170,Trials!$N$3:$N$53)</f>
        <v>0</v>
      </c>
      <c r="K170">
        <f>SUMIF('Pre-Estatal'!$C$3:$C$39,PARTICIPANTES!A170,'Pre-Estatal'!$D$3:$D$39)+SUMIF('Pre-Estatal'!$E$3:$E$39,PARTICIPANTES!A170,'Pre-Estatal'!$F$3:$F$39)+SUMIF('Pre-Estatal'!$G$3:$G$39,PARTICIPANTES!A170,'Pre-Estatal'!$H$3:$H$39)+SUMIF('Pre-Estatal'!$I$3:$I$39,PARTICIPANTES!A170,'Pre-Estatal'!$J$3:$J$39)+SUMIF('Pre-Estatal'!$K$3:$K$39,PARTICIPANTES!A170,'Pre-Estatal'!$L$3:$L$39)+SUMIF('Pre-Estatal'!$M$3:$M$39,PARTICIPANTES!A170,'Pre-Estatal'!$N$3:$N$39)+SUMIF('Pre-Estatal'!$O$3:$O$39,PARTICIPANTES!A170,'Pre-Estatal'!$P$3:$P$39)+SUMIF('Pre-Estatal'!$Q$3:$Q$39,PARTICIPANTES!A170,'Pre-Estatal'!$R$3:$R$39)+SUMIF('Pre-Estatal'!$S$3:$S$39,PARTICIPANTES!A170,'Pre-Estatal'!$T$3:$T$39)+SUMIF('Pre-Estatal'!$U$3:$U$39,PARTICIPANTES!A170,'Pre-Estatal'!$V$3:$V$39)+SUMIF('Pre-Estatal'!$W$3:$W$39,PARTICIPANTES!A170,'Pre-Estatal'!$X$3:$X$39)+SUMIF('Pre-Estatal'!$Y$3:$Y$39,PARTICIPANTES!A170,'Pre-Estatal'!$Z$3:$Z$39)</f>
        <v>210</v>
      </c>
      <c r="L170">
        <f ca="1">SUMIF(Estatal!$C$3:$C$39,PARTICIPANTES!A170,Estatal!$D$3:$D$39)+SUMIF(Estatal!$E$3:$E$39,PARTICIPANTES!A170,Estatal!$F$3:$F$39)+SUMIF(Estatal!$G$3:$G$39,PARTICIPANTES!A170,Estatal!$H$3:$H$39)+SUMIF(Estatal!$I$3:$I$39,PARTICIPANTES!A170,Estatal!$J$3:$J$39)+SUMIF(Estatal!$K$3:$K$39,PARTICIPANTES!A170,Estatal!$L$3:$L$39)+SUMIF(Estatal!$M$3:$M$39,PARTICIPANTES!A170,Estatal!$N$3:$N$39)+SUMIF(Estatal!$O$3:$O$39,PARTICIPANTES!A170,Estatal!$P$3:$P$39)+SUMIF(Estatal!$Q$3:$MQ$39,PARTICIPANTES!A170,Estatal!$R$3:$R$39)+SUMIF(Estatal!$S$3:$S$39,PARTICIPANTES!A170,Estatal!$T$3:$T$39)+SUMIF(Estatal!$U$3:$U$39,PARTICIPANTES!A170,Estatal!$V$3:$V$39)+SUMIF(Estatal!$W$3:$W$39,PARTICIPANTES!A170,Estatal!$X$3:$X$39)+SUMIF(Estatal!$Y$3:$Y$39,PARTICIPANTES!A170,Estatal!$Z$3:$Z$39)</f>
        <v>0</v>
      </c>
      <c r="O170" s="24">
        <f t="shared" ca="1" si="3"/>
        <v>210</v>
      </c>
    </row>
    <row r="171" spans="1:15">
      <c r="A171" s="50" t="s">
        <v>214</v>
      </c>
      <c r="B171" s="50" t="s">
        <v>23</v>
      </c>
      <c r="C171" s="13" t="s">
        <v>26</v>
      </c>
      <c r="D171" s="13" t="s">
        <v>86</v>
      </c>
      <c r="F171">
        <f>SUMIF(Liga!$A$2:$A$501,PARTICIPANTES!A171,Liga!$J$2:$J$501)</f>
        <v>0</v>
      </c>
      <c r="G171">
        <f>SUMIF('Copa EUS ABS Equipos'!$A$2:$A$26,PARTICIPANTES!A171,'Copa EUS ABS Equipos'!$C$2:$C$26)</f>
        <v>0</v>
      </c>
      <c r="J171">
        <f>SUMIF(Trials!$C$3:$C$53,PARTICIPANTES!A171,Trials!$D$3:$D$53)+SUMIF(Trials!$E$3:$E$53,PARTICIPANTES!A171,Trials!$F$3:$F$53)+SUMIF(Trials!$G$3:$G$53,PARTICIPANTES!A171,Trials!$H$3:$H$53)+SUMIF(Trials!$I$3:$I$53,PARTICIPANTES!A171,Trials!$J$3:$J$53)+SUMIF(Trials!$K$3:$K$53,PARTICIPANTES!A171,Trials!$L$3:$L$53)+SUMIF(Trials!$M$3:$M$53,PARTICIPANTES!A171,Trials!$N$3:$N$53)</f>
        <v>0</v>
      </c>
      <c r="K171">
        <f>SUMIF('Pre-Estatal'!$C$3:$C$39,PARTICIPANTES!A171,'Pre-Estatal'!$D$3:$D$39)+SUMIF('Pre-Estatal'!$E$3:$E$39,PARTICIPANTES!A171,'Pre-Estatal'!$F$3:$F$39)+SUMIF('Pre-Estatal'!$G$3:$G$39,PARTICIPANTES!A171,'Pre-Estatal'!$H$3:$H$39)+SUMIF('Pre-Estatal'!$I$3:$I$39,PARTICIPANTES!A171,'Pre-Estatal'!$J$3:$J$39)+SUMIF('Pre-Estatal'!$K$3:$K$39,PARTICIPANTES!A171,'Pre-Estatal'!$L$3:$L$39)+SUMIF('Pre-Estatal'!$M$3:$M$39,PARTICIPANTES!A171,'Pre-Estatal'!$N$3:$N$39)+SUMIF('Pre-Estatal'!$O$3:$O$39,PARTICIPANTES!A171,'Pre-Estatal'!$P$3:$P$39)+SUMIF('Pre-Estatal'!$Q$3:$Q$39,PARTICIPANTES!A171,'Pre-Estatal'!$R$3:$R$39)+SUMIF('Pre-Estatal'!$S$3:$S$39,PARTICIPANTES!A171,'Pre-Estatal'!$T$3:$T$39)+SUMIF('Pre-Estatal'!$U$3:$U$39,PARTICIPANTES!A171,'Pre-Estatal'!$V$3:$V$39)+SUMIF('Pre-Estatal'!$W$3:$W$39,PARTICIPANTES!A171,'Pre-Estatal'!$X$3:$X$39)+SUMIF('Pre-Estatal'!$Y$3:$Y$39,PARTICIPANTES!A171,'Pre-Estatal'!$Z$3:$Z$39)</f>
        <v>0</v>
      </c>
      <c r="L171">
        <f ca="1">SUMIF(Estatal!$C$3:$C$39,PARTICIPANTES!A171,Estatal!$D$3:$D$39)+SUMIF(Estatal!$E$3:$E$39,PARTICIPANTES!A171,Estatal!$F$3:$F$39)+SUMIF(Estatal!$G$3:$G$39,PARTICIPANTES!A171,Estatal!$H$3:$H$39)+SUMIF(Estatal!$I$3:$I$39,PARTICIPANTES!A171,Estatal!$J$3:$J$39)+SUMIF(Estatal!$K$3:$K$39,PARTICIPANTES!A171,Estatal!$L$3:$L$39)+SUMIF(Estatal!$M$3:$M$39,PARTICIPANTES!A171,Estatal!$N$3:$N$39)+SUMIF(Estatal!$O$3:$O$39,PARTICIPANTES!A171,Estatal!$P$3:$P$39)+SUMIF(Estatal!$Q$3:$MQ$39,PARTICIPANTES!A171,Estatal!$R$3:$R$39)+SUMIF(Estatal!$S$3:$S$39,PARTICIPANTES!A171,Estatal!$T$3:$T$39)+SUMIF(Estatal!$U$3:$U$39,PARTICIPANTES!A171,Estatal!$V$3:$V$39)+SUMIF(Estatal!$W$3:$W$39,PARTICIPANTES!A171,Estatal!$X$3:$X$39)+SUMIF(Estatal!$Y$3:$Y$39,PARTICIPANTES!A171,Estatal!$Z$3:$Z$39)</f>
        <v>0</v>
      </c>
      <c r="O171" s="24">
        <f t="shared" ca="1" si="3"/>
        <v>0</v>
      </c>
    </row>
    <row r="172" spans="1:15">
      <c r="A172" t="s">
        <v>215</v>
      </c>
      <c r="B172" t="s">
        <v>23</v>
      </c>
      <c r="C172" s="6" t="s">
        <v>26</v>
      </c>
      <c r="D172" s="6" t="s">
        <v>18</v>
      </c>
      <c r="F172">
        <f>SUMIF(Liga!$A$2:$A$501,PARTICIPANTES!A172,Liga!$J$2:$J$501)</f>
        <v>0</v>
      </c>
      <c r="G172">
        <f>SUMIF('Copa EUS ABS Equipos'!$A$2:$A$26,PARTICIPANTES!A172,'Copa EUS ABS Equipos'!$C$2:$C$26)</f>
        <v>0</v>
      </c>
      <c r="J172">
        <f>SUMIF(Trials!$C$3:$C$53,PARTICIPANTES!A172,Trials!$D$3:$D$53)+SUMIF(Trials!$E$3:$E$53,PARTICIPANTES!A172,Trials!$F$3:$F$53)+SUMIF(Trials!$G$3:$G$53,PARTICIPANTES!A172,Trials!$H$3:$H$53)+SUMIF(Trials!$I$3:$I$53,PARTICIPANTES!A172,Trials!$J$3:$J$53)+SUMIF(Trials!$K$3:$K$53,PARTICIPANTES!A172,Trials!$L$3:$L$53)+SUMIF(Trials!$M$3:$M$53,PARTICIPANTES!A172,Trials!$N$3:$N$53)</f>
        <v>0</v>
      </c>
      <c r="K172">
        <f>SUMIF('Pre-Estatal'!$C$3:$C$39,PARTICIPANTES!A172,'Pre-Estatal'!$D$3:$D$39)+SUMIF('Pre-Estatal'!$E$3:$E$39,PARTICIPANTES!A172,'Pre-Estatal'!$F$3:$F$39)+SUMIF('Pre-Estatal'!$G$3:$G$39,PARTICIPANTES!A172,'Pre-Estatal'!$H$3:$H$39)+SUMIF('Pre-Estatal'!$I$3:$I$39,PARTICIPANTES!A172,'Pre-Estatal'!$J$3:$J$39)+SUMIF('Pre-Estatal'!$K$3:$K$39,PARTICIPANTES!A172,'Pre-Estatal'!$L$3:$L$39)+SUMIF('Pre-Estatal'!$M$3:$M$39,PARTICIPANTES!A172,'Pre-Estatal'!$N$3:$N$39)+SUMIF('Pre-Estatal'!$O$3:$O$39,PARTICIPANTES!A172,'Pre-Estatal'!$P$3:$P$39)+SUMIF('Pre-Estatal'!$Q$3:$Q$39,PARTICIPANTES!A172,'Pre-Estatal'!$R$3:$R$39)+SUMIF('Pre-Estatal'!$S$3:$S$39,PARTICIPANTES!A172,'Pre-Estatal'!$T$3:$T$39)+SUMIF('Pre-Estatal'!$U$3:$U$39,PARTICIPANTES!A172,'Pre-Estatal'!$V$3:$V$39)+SUMIF('Pre-Estatal'!$W$3:$W$39,PARTICIPANTES!A172,'Pre-Estatal'!$X$3:$X$39)+SUMIF('Pre-Estatal'!$Y$3:$Y$39,PARTICIPANTES!A172,'Pre-Estatal'!$Z$3:$Z$39)</f>
        <v>0</v>
      </c>
      <c r="L172">
        <f ca="1">SUMIF(Estatal!$C$3:$C$39,PARTICIPANTES!A172,Estatal!$D$3:$D$39)+SUMIF(Estatal!$E$3:$E$39,PARTICIPANTES!A172,Estatal!$F$3:$F$39)+SUMIF(Estatal!$G$3:$G$39,PARTICIPANTES!A172,Estatal!$H$3:$H$39)+SUMIF(Estatal!$I$3:$I$39,PARTICIPANTES!A172,Estatal!$J$3:$J$39)+SUMIF(Estatal!$K$3:$K$39,PARTICIPANTES!A172,Estatal!$L$3:$L$39)+SUMIF(Estatal!$M$3:$M$39,PARTICIPANTES!A172,Estatal!$N$3:$N$39)+SUMIF(Estatal!$O$3:$O$39,PARTICIPANTES!A172,Estatal!$P$3:$P$39)+SUMIF(Estatal!$Q$3:$MQ$39,PARTICIPANTES!A172,Estatal!$R$3:$R$39)+SUMIF(Estatal!$S$3:$S$39,PARTICIPANTES!A172,Estatal!$T$3:$T$39)+SUMIF(Estatal!$U$3:$U$39,PARTICIPANTES!A172,Estatal!$V$3:$V$39)+SUMIF(Estatal!$W$3:$W$39,PARTICIPANTES!A172,Estatal!$X$3:$X$39)+SUMIF(Estatal!$Y$3:$Y$39,PARTICIPANTES!A172,Estatal!$Z$3:$Z$39)</f>
        <v>0</v>
      </c>
      <c r="O172" s="24">
        <f t="shared" ca="1" si="3"/>
        <v>0</v>
      </c>
    </row>
    <row r="173" spans="1:15">
      <c r="A173" t="s">
        <v>216</v>
      </c>
      <c r="B173" t="s">
        <v>23</v>
      </c>
      <c r="C173" s="6" t="s">
        <v>26</v>
      </c>
      <c r="D173" s="6" t="s">
        <v>18</v>
      </c>
      <c r="F173">
        <f>SUMIF(Liga!$A$2:$A$501,PARTICIPANTES!A173,Liga!$J$2:$J$501)</f>
        <v>0</v>
      </c>
      <c r="G173">
        <f>SUMIF('Copa EUS ABS Equipos'!$A$2:$A$26,PARTICIPANTES!A173,'Copa EUS ABS Equipos'!$C$2:$C$26)</f>
        <v>0</v>
      </c>
      <c r="J173">
        <f>SUMIF(Trials!$C$3:$C$53,PARTICIPANTES!A173,Trials!$D$3:$D$53)+SUMIF(Trials!$E$3:$E$53,PARTICIPANTES!A173,Trials!$F$3:$F$53)+SUMIF(Trials!$G$3:$G$53,PARTICIPANTES!A173,Trials!$H$3:$H$53)+SUMIF(Trials!$I$3:$I$53,PARTICIPANTES!A173,Trials!$J$3:$J$53)+SUMIF(Trials!$K$3:$K$53,PARTICIPANTES!A173,Trials!$L$3:$L$53)+SUMIF(Trials!$M$3:$M$53,PARTICIPANTES!A173,Trials!$N$3:$N$53)</f>
        <v>0</v>
      </c>
      <c r="K173">
        <f>SUMIF('Pre-Estatal'!$C$3:$C$39,PARTICIPANTES!A173,'Pre-Estatal'!$D$3:$D$39)+SUMIF('Pre-Estatal'!$E$3:$E$39,PARTICIPANTES!A173,'Pre-Estatal'!$F$3:$F$39)+SUMIF('Pre-Estatal'!$G$3:$G$39,PARTICIPANTES!A173,'Pre-Estatal'!$H$3:$H$39)+SUMIF('Pre-Estatal'!$I$3:$I$39,PARTICIPANTES!A173,'Pre-Estatal'!$J$3:$J$39)+SUMIF('Pre-Estatal'!$K$3:$K$39,PARTICIPANTES!A173,'Pre-Estatal'!$L$3:$L$39)+SUMIF('Pre-Estatal'!$M$3:$M$39,PARTICIPANTES!A173,'Pre-Estatal'!$N$3:$N$39)+SUMIF('Pre-Estatal'!$O$3:$O$39,PARTICIPANTES!A173,'Pre-Estatal'!$P$3:$P$39)+SUMIF('Pre-Estatal'!$Q$3:$Q$39,PARTICIPANTES!A173,'Pre-Estatal'!$R$3:$R$39)+SUMIF('Pre-Estatal'!$S$3:$S$39,PARTICIPANTES!A173,'Pre-Estatal'!$T$3:$T$39)+SUMIF('Pre-Estatal'!$U$3:$U$39,PARTICIPANTES!A173,'Pre-Estatal'!$V$3:$V$39)+SUMIF('Pre-Estatal'!$W$3:$W$39,PARTICIPANTES!A173,'Pre-Estatal'!$X$3:$X$39)+SUMIF('Pre-Estatal'!$Y$3:$Y$39,PARTICIPANTES!A173,'Pre-Estatal'!$Z$3:$Z$39)</f>
        <v>0</v>
      </c>
      <c r="L173">
        <f ca="1">SUMIF(Estatal!$C$3:$C$39,PARTICIPANTES!A173,Estatal!$D$3:$D$39)+SUMIF(Estatal!$E$3:$E$39,PARTICIPANTES!A173,Estatal!$F$3:$F$39)+SUMIF(Estatal!$G$3:$G$39,PARTICIPANTES!A173,Estatal!$H$3:$H$39)+SUMIF(Estatal!$I$3:$I$39,PARTICIPANTES!A173,Estatal!$J$3:$J$39)+SUMIF(Estatal!$K$3:$K$39,PARTICIPANTES!A173,Estatal!$L$3:$L$39)+SUMIF(Estatal!$M$3:$M$39,PARTICIPANTES!A173,Estatal!$N$3:$N$39)+SUMIF(Estatal!$O$3:$O$39,PARTICIPANTES!A173,Estatal!$P$3:$P$39)+SUMIF(Estatal!$Q$3:$MQ$39,PARTICIPANTES!A173,Estatal!$R$3:$R$39)+SUMIF(Estatal!$S$3:$S$39,PARTICIPANTES!A173,Estatal!$T$3:$T$39)+SUMIF(Estatal!$U$3:$U$39,PARTICIPANTES!A173,Estatal!$V$3:$V$39)+SUMIF(Estatal!$W$3:$W$39,PARTICIPANTES!A173,Estatal!$X$3:$X$39)+SUMIF(Estatal!$Y$3:$Y$39,PARTICIPANTES!A173,Estatal!$Z$3:$Z$39)</f>
        <v>0</v>
      </c>
      <c r="O173" s="24">
        <f t="shared" ca="1" si="3"/>
        <v>0</v>
      </c>
    </row>
    <row r="174" spans="1:15">
      <c r="A174" t="s">
        <v>217</v>
      </c>
      <c r="B174" t="s">
        <v>23</v>
      </c>
      <c r="C174" s="6" t="s">
        <v>51</v>
      </c>
      <c r="D174" s="6" t="s">
        <v>18</v>
      </c>
      <c r="F174">
        <f>SUMIF(Liga!$A$2:$A$501,PARTICIPANTES!A174,Liga!$J$2:$J$501)</f>
        <v>0</v>
      </c>
      <c r="G174">
        <f>SUMIF('Copa EUS ABS Equipos'!$A$2:$A$26,PARTICIPANTES!A174,'Copa EUS ABS Equipos'!$C$2:$C$26)</f>
        <v>0</v>
      </c>
      <c r="J174">
        <f>SUMIF(Trials!$C$3:$C$53,PARTICIPANTES!A174,Trials!$D$3:$D$53)+SUMIF(Trials!$E$3:$E$53,PARTICIPANTES!A174,Trials!$F$3:$F$53)+SUMIF(Trials!$G$3:$G$53,PARTICIPANTES!A174,Trials!$H$3:$H$53)+SUMIF(Trials!$I$3:$I$53,PARTICIPANTES!A174,Trials!$J$3:$J$53)+SUMIF(Trials!$K$3:$K$53,PARTICIPANTES!A174,Trials!$L$3:$L$53)+SUMIF(Trials!$M$3:$M$53,PARTICIPANTES!A174,Trials!$N$3:$N$53)</f>
        <v>0</v>
      </c>
      <c r="K174">
        <f>SUMIF('Pre-Estatal'!$C$3:$C$39,PARTICIPANTES!A174,'Pre-Estatal'!$D$3:$D$39)+SUMIF('Pre-Estatal'!$E$3:$E$39,PARTICIPANTES!A174,'Pre-Estatal'!$F$3:$F$39)+SUMIF('Pre-Estatal'!$G$3:$G$39,PARTICIPANTES!A174,'Pre-Estatal'!$H$3:$H$39)+SUMIF('Pre-Estatal'!$I$3:$I$39,PARTICIPANTES!A174,'Pre-Estatal'!$J$3:$J$39)+SUMIF('Pre-Estatal'!$K$3:$K$39,PARTICIPANTES!A174,'Pre-Estatal'!$L$3:$L$39)+SUMIF('Pre-Estatal'!$M$3:$M$39,PARTICIPANTES!A174,'Pre-Estatal'!$N$3:$N$39)+SUMIF('Pre-Estatal'!$O$3:$O$39,PARTICIPANTES!A174,'Pre-Estatal'!$P$3:$P$39)+SUMIF('Pre-Estatal'!$Q$3:$Q$39,PARTICIPANTES!A174,'Pre-Estatal'!$R$3:$R$39)+SUMIF('Pre-Estatal'!$S$3:$S$39,PARTICIPANTES!A174,'Pre-Estatal'!$T$3:$T$39)+SUMIF('Pre-Estatal'!$U$3:$U$39,PARTICIPANTES!A174,'Pre-Estatal'!$V$3:$V$39)+SUMIF('Pre-Estatal'!$W$3:$W$39,PARTICIPANTES!A174,'Pre-Estatal'!$X$3:$X$39)+SUMIF('Pre-Estatal'!$Y$3:$Y$39,PARTICIPANTES!A174,'Pre-Estatal'!$Z$3:$Z$39)</f>
        <v>0</v>
      </c>
      <c r="L174">
        <f ca="1">SUMIF(Estatal!$C$3:$C$39,PARTICIPANTES!A174,Estatal!$D$3:$D$39)+SUMIF(Estatal!$E$3:$E$39,PARTICIPANTES!A174,Estatal!$F$3:$F$39)+SUMIF(Estatal!$G$3:$G$39,PARTICIPANTES!A174,Estatal!$H$3:$H$39)+SUMIF(Estatal!$I$3:$I$39,PARTICIPANTES!A174,Estatal!$J$3:$J$39)+SUMIF(Estatal!$K$3:$K$39,PARTICIPANTES!A174,Estatal!$L$3:$L$39)+SUMIF(Estatal!$M$3:$M$39,PARTICIPANTES!A174,Estatal!$N$3:$N$39)+SUMIF(Estatal!$O$3:$O$39,PARTICIPANTES!A174,Estatal!$P$3:$P$39)+SUMIF(Estatal!$Q$3:$MQ$39,PARTICIPANTES!A174,Estatal!$R$3:$R$39)+SUMIF(Estatal!$S$3:$S$39,PARTICIPANTES!A174,Estatal!$T$3:$T$39)+SUMIF(Estatal!$U$3:$U$39,PARTICIPANTES!A174,Estatal!$V$3:$V$39)+SUMIF(Estatal!$W$3:$W$39,PARTICIPANTES!A174,Estatal!$X$3:$X$39)+SUMIF(Estatal!$Y$3:$Y$39,PARTICIPANTES!A174,Estatal!$Z$3:$Z$39)</f>
        <v>0</v>
      </c>
      <c r="O174" s="24">
        <f t="shared" ca="1" si="3"/>
        <v>0</v>
      </c>
    </row>
    <row r="175" spans="1:15">
      <c r="A175" t="s">
        <v>218</v>
      </c>
      <c r="B175" t="s">
        <v>23</v>
      </c>
      <c r="C175" s="6" t="s">
        <v>26</v>
      </c>
      <c r="D175" s="6" t="s">
        <v>18</v>
      </c>
      <c r="F175">
        <f>SUMIF(Liga!$A$2:$A$501,PARTICIPANTES!A175,Liga!$J$2:$J$501)</f>
        <v>20</v>
      </c>
      <c r="G175">
        <f>SUMIF('Copa EUS ABS Equipos'!$A$2:$A$26,PARTICIPANTES!A175,'Copa EUS ABS Equipos'!$C$2:$C$26)</f>
        <v>0</v>
      </c>
      <c r="J175">
        <f>SUMIF(Trials!$C$3:$C$53,PARTICIPANTES!A175,Trials!$D$3:$D$53)+SUMIF(Trials!$E$3:$E$53,PARTICIPANTES!A175,Trials!$F$3:$F$53)+SUMIF(Trials!$G$3:$G$53,PARTICIPANTES!A175,Trials!$H$3:$H$53)+SUMIF(Trials!$I$3:$I$53,PARTICIPANTES!A175,Trials!$J$3:$J$53)+SUMIF(Trials!$K$3:$K$53,PARTICIPANTES!A175,Trials!$L$3:$L$53)+SUMIF(Trials!$M$3:$M$53,PARTICIPANTES!A175,Trials!$N$3:$N$53)</f>
        <v>0</v>
      </c>
      <c r="K175">
        <f>SUMIF('Pre-Estatal'!$C$3:$C$39,PARTICIPANTES!A175,'Pre-Estatal'!$D$3:$D$39)+SUMIF('Pre-Estatal'!$E$3:$E$39,PARTICIPANTES!A175,'Pre-Estatal'!$F$3:$F$39)+SUMIF('Pre-Estatal'!$G$3:$G$39,PARTICIPANTES!A175,'Pre-Estatal'!$H$3:$H$39)+SUMIF('Pre-Estatal'!$I$3:$I$39,PARTICIPANTES!A175,'Pre-Estatal'!$J$3:$J$39)+SUMIF('Pre-Estatal'!$K$3:$K$39,PARTICIPANTES!A175,'Pre-Estatal'!$L$3:$L$39)+SUMIF('Pre-Estatal'!$M$3:$M$39,PARTICIPANTES!A175,'Pre-Estatal'!$N$3:$N$39)+SUMIF('Pre-Estatal'!$O$3:$O$39,PARTICIPANTES!A175,'Pre-Estatal'!$P$3:$P$39)+SUMIF('Pre-Estatal'!$Q$3:$Q$39,PARTICIPANTES!A175,'Pre-Estatal'!$R$3:$R$39)+SUMIF('Pre-Estatal'!$S$3:$S$39,PARTICIPANTES!A175,'Pre-Estatal'!$T$3:$T$39)+SUMIF('Pre-Estatal'!$U$3:$U$39,PARTICIPANTES!A175,'Pre-Estatal'!$V$3:$V$39)+SUMIF('Pre-Estatal'!$W$3:$W$39,PARTICIPANTES!A175,'Pre-Estatal'!$X$3:$X$39)+SUMIF('Pre-Estatal'!$Y$3:$Y$39,PARTICIPANTES!A175,'Pre-Estatal'!$Z$3:$Z$39)</f>
        <v>0</v>
      </c>
      <c r="L175">
        <f ca="1">SUMIF(Estatal!$C$3:$C$39,PARTICIPANTES!A175,Estatal!$D$3:$D$39)+SUMIF(Estatal!$E$3:$E$39,PARTICIPANTES!A175,Estatal!$F$3:$F$39)+SUMIF(Estatal!$G$3:$G$39,PARTICIPANTES!A175,Estatal!$H$3:$H$39)+SUMIF(Estatal!$I$3:$I$39,PARTICIPANTES!A175,Estatal!$J$3:$J$39)+SUMIF(Estatal!$K$3:$K$39,PARTICIPANTES!A175,Estatal!$L$3:$L$39)+SUMIF(Estatal!$M$3:$M$39,PARTICIPANTES!A175,Estatal!$N$3:$N$39)+SUMIF(Estatal!$O$3:$O$39,PARTICIPANTES!A175,Estatal!$P$3:$P$39)+SUMIF(Estatal!$Q$3:$MQ$39,PARTICIPANTES!A175,Estatal!$R$3:$R$39)+SUMIF(Estatal!$S$3:$S$39,PARTICIPANTES!A175,Estatal!$T$3:$T$39)+SUMIF(Estatal!$U$3:$U$39,PARTICIPANTES!A175,Estatal!$V$3:$V$39)+SUMIF(Estatal!$W$3:$W$39,PARTICIPANTES!A175,Estatal!$X$3:$X$39)+SUMIF(Estatal!$Y$3:$Y$39,PARTICIPANTES!A175,Estatal!$Z$3:$Z$39)</f>
        <v>0</v>
      </c>
      <c r="O175" s="24">
        <f t="shared" ca="1" si="3"/>
        <v>20</v>
      </c>
    </row>
    <row r="176" spans="1:15">
      <c r="A176" t="s">
        <v>219</v>
      </c>
      <c r="B176" t="s">
        <v>23</v>
      </c>
      <c r="C176" s="6" t="s">
        <v>60</v>
      </c>
      <c r="D176" s="6" t="s">
        <v>18</v>
      </c>
      <c r="F176">
        <f>SUMIF(Liga!$A$2:$A$501,PARTICIPANTES!A176,Liga!$J$2:$J$501)</f>
        <v>80</v>
      </c>
      <c r="G176">
        <f>SUMIF('Copa EUS ABS Equipos'!$A$2:$A$26,PARTICIPANTES!A176,'Copa EUS ABS Equipos'!$C$2:$C$26)</f>
        <v>0</v>
      </c>
      <c r="J176">
        <f>SUMIF(Trials!$C$3:$C$53,PARTICIPANTES!A176,Trials!$D$3:$D$53)+SUMIF(Trials!$E$3:$E$53,PARTICIPANTES!A176,Trials!$F$3:$F$53)+SUMIF(Trials!$G$3:$G$53,PARTICIPANTES!A176,Trials!$H$3:$H$53)+SUMIF(Trials!$I$3:$I$53,PARTICIPANTES!A176,Trials!$J$3:$J$53)+SUMIF(Trials!$K$3:$K$53,PARTICIPANTES!A176,Trials!$L$3:$L$53)+SUMIF(Trials!$M$3:$M$53,PARTICIPANTES!A176,Trials!$N$3:$N$53)</f>
        <v>0</v>
      </c>
      <c r="K176">
        <f>SUMIF('Pre-Estatal'!$C$3:$C$39,PARTICIPANTES!A176,'Pre-Estatal'!$D$3:$D$39)+SUMIF('Pre-Estatal'!$E$3:$E$39,PARTICIPANTES!A176,'Pre-Estatal'!$F$3:$F$39)+SUMIF('Pre-Estatal'!$G$3:$G$39,PARTICIPANTES!A176,'Pre-Estatal'!$H$3:$H$39)+SUMIF('Pre-Estatal'!$I$3:$I$39,PARTICIPANTES!A176,'Pre-Estatal'!$J$3:$J$39)+SUMIF('Pre-Estatal'!$K$3:$K$39,PARTICIPANTES!A176,'Pre-Estatal'!$L$3:$L$39)+SUMIF('Pre-Estatal'!$M$3:$M$39,PARTICIPANTES!A176,'Pre-Estatal'!$N$3:$N$39)+SUMIF('Pre-Estatal'!$O$3:$O$39,PARTICIPANTES!A176,'Pre-Estatal'!$P$3:$P$39)+SUMIF('Pre-Estatal'!$Q$3:$Q$39,PARTICIPANTES!A176,'Pre-Estatal'!$R$3:$R$39)+SUMIF('Pre-Estatal'!$S$3:$S$39,PARTICIPANTES!A176,'Pre-Estatal'!$T$3:$T$39)+SUMIF('Pre-Estatal'!$U$3:$U$39,PARTICIPANTES!A176,'Pre-Estatal'!$V$3:$V$39)+SUMIF('Pre-Estatal'!$W$3:$W$39,PARTICIPANTES!A176,'Pre-Estatal'!$X$3:$X$39)+SUMIF('Pre-Estatal'!$Y$3:$Y$39,PARTICIPANTES!A176,'Pre-Estatal'!$Z$3:$Z$39)</f>
        <v>0</v>
      </c>
      <c r="L176">
        <f ca="1">SUMIF(Estatal!$C$3:$C$39,PARTICIPANTES!A176,Estatal!$D$3:$D$39)+SUMIF(Estatal!$E$3:$E$39,PARTICIPANTES!A176,Estatal!$F$3:$F$39)+SUMIF(Estatal!$G$3:$G$39,PARTICIPANTES!A176,Estatal!$H$3:$H$39)+SUMIF(Estatal!$I$3:$I$39,PARTICIPANTES!A176,Estatal!$J$3:$J$39)+SUMIF(Estatal!$K$3:$K$39,PARTICIPANTES!A176,Estatal!$L$3:$L$39)+SUMIF(Estatal!$M$3:$M$39,PARTICIPANTES!A176,Estatal!$N$3:$N$39)+SUMIF(Estatal!$O$3:$O$39,PARTICIPANTES!A176,Estatal!$P$3:$P$39)+SUMIF(Estatal!$Q$3:$MQ$39,PARTICIPANTES!A176,Estatal!$R$3:$R$39)+SUMIF(Estatal!$S$3:$S$39,PARTICIPANTES!A176,Estatal!$T$3:$T$39)+SUMIF(Estatal!$U$3:$U$39,PARTICIPANTES!A176,Estatal!$V$3:$V$39)+SUMIF(Estatal!$W$3:$W$39,PARTICIPANTES!A176,Estatal!$X$3:$X$39)+SUMIF(Estatal!$Y$3:$Y$39,PARTICIPANTES!A176,Estatal!$Z$3:$Z$39)</f>
        <v>0</v>
      </c>
      <c r="O176" s="24">
        <f t="shared" ca="1" si="3"/>
        <v>80</v>
      </c>
    </row>
    <row r="177" spans="1:15">
      <c r="A177" t="s">
        <v>220</v>
      </c>
      <c r="B177" t="s">
        <v>23</v>
      </c>
      <c r="C177" s="6" t="s">
        <v>60</v>
      </c>
      <c r="D177" s="6" t="s">
        <v>18</v>
      </c>
      <c r="F177">
        <f>SUMIF(Liga!$A$2:$A$501,PARTICIPANTES!A177,Liga!$J$2:$J$501)</f>
        <v>120</v>
      </c>
      <c r="G177">
        <f>SUMIF('Copa EUS ABS Equipos'!$A$2:$A$26,PARTICIPANTES!A177,'Copa EUS ABS Equipos'!$C$2:$C$26)</f>
        <v>0</v>
      </c>
      <c r="J177">
        <f>SUMIF(Trials!$C$3:$C$53,PARTICIPANTES!A177,Trials!$D$3:$D$53)+SUMIF(Trials!$E$3:$E$53,PARTICIPANTES!A177,Trials!$F$3:$F$53)+SUMIF(Trials!$G$3:$G$53,PARTICIPANTES!A177,Trials!$H$3:$H$53)+SUMIF(Trials!$I$3:$I$53,PARTICIPANTES!A177,Trials!$J$3:$J$53)+SUMIF(Trials!$K$3:$K$53,PARTICIPANTES!A177,Trials!$L$3:$L$53)+SUMIF(Trials!$M$3:$M$53,PARTICIPANTES!A177,Trials!$N$3:$N$53)</f>
        <v>0</v>
      </c>
      <c r="K177">
        <f>SUMIF('Pre-Estatal'!$C$3:$C$39,PARTICIPANTES!A177,'Pre-Estatal'!$D$3:$D$39)+SUMIF('Pre-Estatal'!$E$3:$E$39,PARTICIPANTES!A177,'Pre-Estatal'!$F$3:$F$39)+SUMIF('Pre-Estatal'!$G$3:$G$39,PARTICIPANTES!A177,'Pre-Estatal'!$H$3:$H$39)+SUMIF('Pre-Estatal'!$I$3:$I$39,PARTICIPANTES!A177,'Pre-Estatal'!$J$3:$J$39)+SUMIF('Pre-Estatal'!$K$3:$K$39,PARTICIPANTES!A177,'Pre-Estatal'!$L$3:$L$39)+SUMIF('Pre-Estatal'!$M$3:$M$39,PARTICIPANTES!A177,'Pre-Estatal'!$N$3:$N$39)+SUMIF('Pre-Estatal'!$O$3:$O$39,PARTICIPANTES!A177,'Pre-Estatal'!$P$3:$P$39)+SUMIF('Pre-Estatal'!$Q$3:$Q$39,PARTICIPANTES!A177,'Pre-Estatal'!$R$3:$R$39)+SUMIF('Pre-Estatal'!$S$3:$S$39,PARTICIPANTES!A177,'Pre-Estatal'!$T$3:$T$39)+SUMIF('Pre-Estatal'!$U$3:$U$39,PARTICIPANTES!A177,'Pre-Estatal'!$V$3:$V$39)+SUMIF('Pre-Estatal'!$W$3:$W$39,PARTICIPANTES!A177,'Pre-Estatal'!$X$3:$X$39)+SUMIF('Pre-Estatal'!$Y$3:$Y$39,PARTICIPANTES!A177,'Pre-Estatal'!$Z$3:$Z$39)</f>
        <v>0</v>
      </c>
      <c r="L177">
        <f ca="1">SUMIF(Estatal!$C$3:$C$39,PARTICIPANTES!A177,Estatal!$D$3:$D$39)+SUMIF(Estatal!$E$3:$E$39,PARTICIPANTES!A177,Estatal!$F$3:$F$39)+SUMIF(Estatal!$G$3:$G$39,PARTICIPANTES!A177,Estatal!$H$3:$H$39)+SUMIF(Estatal!$I$3:$I$39,PARTICIPANTES!A177,Estatal!$J$3:$J$39)+SUMIF(Estatal!$K$3:$K$39,PARTICIPANTES!A177,Estatal!$L$3:$L$39)+SUMIF(Estatal!$M$3:$M$39,PARTICIPANTES!A177,Estatal!$N$3:$N$39)+SUMIF(Estatal!$O$3:$O$39,PARTICIPANTES!A177,Estatal!$P$3:$P$39)+SUMIF(Estatal!$Q$3:$MQ$39,PARTICIPANTES!A177,Estatal!$R$3:$R$39)+SUMIF(Estatal!$S$3:$S$39,PARTICIPANTES!A177,Estatal!$T$3:$T$39)+SUMIF(Estatal!$U$3:$U$39,PARTICIPANTES!A177,Estatal!$V$3:$V$39)+SUMIF(Estatal!$W$3:$W$39,PARTICIPANTES!A177,Estatal!$X$3:$X$39)+SUMIF(Estatal!$Y$3:$Y$39,PARTICIPANTES!A177,Estatal!$Z$3:$Z$39)</f>
        <v>0</v>
      </c>
      <c r="O177" s="24">
        <f t="shared" ca="1" si="3"/>
        <v>120</v>
      </c>
    </row>
    <row r="178" spans="1:15">
      <c r="A178" t="s">
        <v>221</v>
      </c>
      <c r="B178" t="s">
        <v>23</v>
      </c>
      <c r="C178" s="6" t="s">
        <v>58</v>
      </c>
      <c r="D178" s="6" t="s">
        <v>18</v>
      </c>
      <c r="F178">
        <f>SUMIF(Liga!$A$2:$A$501,PARTICIPANTES!A178,Liga!$J$2:$J$501)</f>
        <v>0</v>
      </c>
      <c r="G178">
        <f>SUMIF('Copa EUS ABS Equipos'!$A$2:$A$26,PARTICIPANTES!A178,'Copa EUS ABS Equipos'!$C$2:$C$26)</f>
        <v>0</v>
      </c>
      <c r="J178">
        <f>SUMIF(Trials!$C$3:$C$53,PARTICIPANTES!A178,Trials!$D$3:$D$53)+SUMIF(Trials!$E$3:$E$53,PARTICIPANTES!A178,Trials!$F$3:$F$53)+SUMIF(Trials!$G$3:$G$53,PARTICIPANTES!A178,Trials!$H$3:$H$53)+SUMIF(Trials!$I$3:$I$53,PARTICIPANTES!A178,Trials!$J$3:$J$53)+SUMIF(Trials!$K$3:$K$53,PARTICIPANTES!A178,Trials!$L$3:$L$53)+SUMIF(Trials!$M$3:$M$53,PARTICIPANTES!A178,Trials!$N$3:$N$53)</f>
        <v>0</v>
      </c>
      <c r="K178">
        <f>SUMIF('Pre-Estatal'!$C$3:$C$39,PARTICIPANTES!A178,'Pre-Estatal'!$D$3:$D$39)+SUMIF('Pre-Estatal'!$E$3:$E$39,PARTICIPANTES!A178,'Pre-Estatal'!$F$3:$F$39)+SUMIF('Pre-Estatal'!$G$3:$G$39,PARTICIPANTES!A178,'Pre-Estatal'!$H$3:$H$39)+SUMIF('Pre-Estatal'!$I$3:$I$39,PARTICIPANTES!A178,'Pre-Estatal'!$J$3:$J$39)+SUMIF('Pre-Estatal'!$K$3:$K$39,PARTICIPANTES!A178,'Pre-Estatal'!$L$3:$L$39)+SUMIF('Pre-Estatal'!$M$3:$M$39,PARTICIPANTES!A178,'Pre-Estatal'!$N$3:$N$39)+SUMIF('Pre-Estatal'!$O$3:$O$39,PARTICIPANTES!A178,'Pre-Estatal'!$P$3:$P$39)+SUMIF('Pre-Estatal'!$Q$3:$Q$39,PARTICIPANTES!A178,'Pre-Estatal'!$R$3:$R$39)+SUMIF('Pre-Estatal'!$S$3:$S$39,PARTICIPANTES!A178,'Pre-Estatal'!$T$3:$T$39)+SUMIF('Pre-Estatal'!$U$3:$U$39,PARTICIPANTES!A178,'Pre-Estatal'!$V$3:$V$39)+SUMIF('Pre-Estatal'!$W$3:$W$39,PARTICIPANTES!A178,'Pre-Estatal'!$X$3:$X$39)+SUMIF('Pre-Estatal'!$Y$3:$Y$39,PARTICIPANTES!A178,'Pre-Estatal'!$Z$3:$Z$39)</f>
        <v>0</v>
      </c>
      <c r="L178">
        <f ca="1">SUMIF(Estatal!$C$3:$C$39,PARTICIPANTES!A178,Estatal!$D$3:$D$39)+SUMIF(Estatal!$E$3:$E$39,PARTICIPANTES!A178,Estatal!$F$3:$F$39)+SUMIF(Estatal!$G$3:$G$39,PARTICIPANTES!A178,Estatal!$H$3:$H$39)+SUMIF(Estatal!$I$3:$I$39,PARTICIPANTES!A178,Estatal!$J$3:$J$39)+SUMIF(Estatal!$K$3:$K$39,PARTICIPANTES!A178,Estatal!$L$3:$L$39)+SUMIF(Estatal!$M$3:$M$39,PARTICIPANTES!A178,Estatal!$N$3:$N$39)+SUMIF(Estatal!$O$3:$O$39,PARTICIPANTES!A178,Estatal!$P$3:$P$39)+SUMIF(Estatal!$Q$3:$MQ$39,PARTICIPANTES!A178,Estatal!$R$3:$R$39)+SUMIF(Estatal!$S$3:$S$39,PARTICIPANTES!A178,Estatal!$T$3:$T$39)+SUMIF(Estatal!$U$3:$U$39,PARTICIPANTES!A178,Estatal!$V$3:$V$39)+SUMIF(Estatal!$W$3:$W$39,PARTICIPANTES!A178,Estatal!$X$3:$X$39)+SUMIF(Estatal!$Y$3:$Y$39,PARTICIPANTES!A178,Estatal!$Z$3:$Z$39)</f>
        <v>0</v>
      </c>
      <c r="O178" s="24">
        <f t="shared" ca="1" si="3"/>
        <v>0</v>
      </c>
    </row>
    <row r="179" spans="1:15">
      <c r="A179" t="s">
        <v>222</v>
      </c>
      <c r="B179" t="s">
        <v>23</v>
      </c>
      <c r="C179" s="6" t="s">
        <v>26</v>
      </c>
      <c r="D179" s="6" t="s">
        <v>18</v>
      </c>
      <c r="F179">
        <f>SUMIF(Liga!$A$2:$A$501,PARTICIPANTES!A179,Liga!$J$2:$J$501)</f>
        <v>0</v>
      </c>
      <c r="G179">
        <f>SUMIF('Copa EUS ABS Equipos'!$A$2:$A$26,PARTICIPANTES!A179,'Copa EUS ABS Equipos'!$C$2:$C$26)</f>
        <v>0</v>
      </c>
      <c r="J179">
        <f>SUMIF(Trials!$C$3:$C$53,PARTICIPANTES!A179,Trials!$D$3:$D$53)+SUMIF(Trials!$E$3:$E$53,PARTICIPANTES!A179,Trials!$F$3:$F$53)+SUMIF(Trials!$G$3:$G$53,PARTICIPANTES!A179,Trials!$H$3:$H$53)+SUMIF(Trials!$I$3:$I$53,PARTICIPANTES!A179,Trials!$J$3:$J$53)+SUMIF(Trials!$K$3:$K$53,PARTICIPANTES!A179,Trials!$L$3:$L$53)+SUMIF(Trials!$M$3:$M$53,PARTICIPANTES!A179,Trials!$N$3:$N$53)</f>
        <v>0</v>
      </c>
      <c r="K179">
        <f>SUMIF('Pre-Estatal'!$C$3:$C$39,PARTICIPANTES!A179,'Pre-Estatal'!$D$3:$D$39)+SUMIF('Pre-Estatal'!$E$3:$E$39,PARTICIPANTES!A179,'Pre-Estatal'!$F$3:$F$39)+SUMIF('Pre-Estatal'!$G$3:$G$39,PARTICIPANTES!A179,'Pre-Estatal'!$H$3:$H$39)+SUMIF('Pre-Estatal'!$I$3:$I$39,PARTICIPANTES!A179,'Pre-Estatal'!$J$3:$J$39)+SUMIF('Pre-Estatal'!$K$3:$K$39,PARTICIPANTES!A179,'Pre-Estatal'!$L$3:$L$39)+SUMIF('Pre-Estatal'!$M$3:$M$39,PARTICIPANTES!A179,'Pre-Estatal'!$N$3:$N$39)+SUMIF('Pre-Estatal'!$O$3:$O$39,PARTICIPANTES!A179,'Pre-Estatal'!$P$3:$P$39)+SUMIF('Pre-Estatal'!$Q$3:$Q$39,PARTICIPANTES!A179,'Pre-Estatal'!$R$3:$R$39)+SUMIF('Pre-Estatal'!$S$3:$S$39,PARTICIPANTES!A179,'Pre-Estatal'!$T$3:$T$39)+SUMIF('Pre-Estatal'!$U$3:$U$39,PARTICIPANTES!A179,'Pre-Estatal'!$V$3:$V$39)+SUMIF('Pre-Estatal'!$W$3:$W$39,PARTICIPANTES!A179,'Pre-Estatal'!$X$3:$X$39)+SUMIF('Pre-Estatal'!$Y$3:$Y$39,PARTICIPANTES!A179,'Pre-Estatal'!$Z$3:$Z$39)</f>
        <v>0</v>
      </c>
      <c r="L179">
        <f ca="1">SUMIF(Estatal!$C$3:$C$39,PARTICIPANTES!A179,Estatal!$D$3:$D$39)+SUMIF(Estatal!$E$3:$E$39,PARTICIPANTES!A179,Estatal!$F$3:$F$39)+SUMIF(Estatal!$G$3:$G$39,PARTICIPANTES!A179,Estatal!$H$3:$H$39)+SUMIF(Estatal!$I$3:$I$39,PARTICIPANTES!A179,Estatal!$J$3:$J$39)+SUMIF(Estatal!$K$3:$K$39,PARTICIPANTES!A179,Estatal!$L$3:$L$39)+SUMIF(Estatal!$M$3:$M$39,PARTICIPANTES!A179,Estatal!$N$3:$N$39)+SUMIF(Estatal!$O$3:$O$39,PARTICIPANTES!A179,Estatal!$P$3:$P$39)+SUMIF(Estatal!$Q$3:$MQ$39,PARTICIPANTES!A179,Estatal!$R$3:$R$39)+SUMIF(Estatal!$S$3:$S$39,PARTICIPANTES!A179,Estatal!$T$3:$T$39)+SUMIF(Estatal!$U$3:$U$39,PARTICIPANTES!A179,Estatal!$V$3:$V$39)+SUMIF(Estatal!$W$3:$W$39,PARTICIPANTES!A179,Estatal!$X$3:$X$39)+SUMIF(Estatal!$Y$3:$Y$39,PARTICIPANTES!A179,Estatal!$Z$3:$Z$39)</f>
        <v>0</v>
      </c>
      <c r="O179" s="24">
        <f t="shared" ca="1" si="3"/>
        <v>0</v>
      </c>
    </row>
    <row r="180" spans="1:15">
      <c r="A180" s="50" t="s">
        <v>223</v>
      </c>
      <c r="B180" s="50" t="s">
        <v>23</v>
      </c>
      <c r="C180" s="13" t="s">
        <v>40</v>
      </c>
      <c r="D180" s="13" t="s">
        <v>86</v>
      </c>
      <c r="F180">
        <f>SUMIF(Liga!$A$2:$A$501,PARTICIPANTES!A180,Liga!$J$2:$J$501)</f>
        <v>0</v>
      </c>
      <c r="G180">
        <f>SUMIF('Copa EUS ABS Equipos'!$A$2:$A$26,PARTICIPANTES!A180,'Copa EUS ABS Equipos'!$C$2:$C$26)</f>
        <v>0</v>
      </c>
      <c r="J180">
        <f>SUMIF(Trials!$C$3:$C$53,PARTICIPANTES!A180,Trials!$D$3:$D$53)+SUMIF(Trials!$E$3:$E$53,PARTICIPANTES!A180,Trials!$F$3:$F$53)+SUMIF(Trials!$G$3:$G$53,PARTICIPANTES!A180,Trials!$H$3:$H$53)+SUMIF(Trials!$I$3:$I$53,PARTICIPANTES!A180,Trials!$J$3:$J$53)+SUMIF(Trials!$K$3:$K$53,PARTICIPANTES!A180,Trials!$L$3:$L$53)+SUMIF(Trials!$M$3:$M$53,PARTICIPANTES!A180,Trials!$N$3:$N$53)</f>
        <v>0</v>
      </c>
      <c r="K180">
        <f>SUMIF('Pre-Estatal'!$C$3:$C$39,PARTICIPANTES!A180,'Pre-Estatal'!$D$3:$D$39)+SUMIF('Pre-Estatal'!$E$3:$E$39,PARTICIPANTES!A180,'Pre-Estatal'!$F$3:$F$39)+SUMIF('Pre-Estatal'!$G$3:$G$39,PARTICIPANTES!A180,'Pre-Estatal'!$H$3:$H$39)+SUMIF('Pre-Estatal'!$I$3:$I$39,PARTICIPANTES!A180,'Pre-Estatal'!$J$3:$J$39)+SUMIF('Pre-Estatal'!$K$3:$K$39,PARTICIPANTES!A180,'Pre-Estatal'!$L$3:$L$39)+SUMIF('Pre-Estatal'!$M$3:$M$39,PARTICIPANTES!A180,'Pre-Estatal'!$N$3:$N$39)+SUMIF('Pre-Estatal'!$O$3:$O$39,PARTICIPANTES!A180,'Pre-Estatal'!$P$3:$P$39)+SUMIF('Pre-Estatal'!$Q$3:$Q$39,PARTICIPANTES!A180,'Pre-Estatal'!$R$3:$R$39)+SUMIF('Pre-Estatal'!$S$3:$S$39,PARTICIPANTES!A180,'Pre-Estatal'!$T$3:$T$39)+SUMIF('Pre-Estatal'!$U$3:$U$39,PARTICIPANTES!A180,'Pre-Estatal'!$V$3:$V$39)+SUMIF('Pre-Estatal'!$W$3:$W$39,PARTICIPANTES!A180,'Pre-Estatal'!$X$3:$X$39)+SUMIF('Pre-Estatal'!$Y$3:$Y$39,PARTICIPANTES!A180,'Pre-Estatal'!$Z$3:$Z$39)</f>
        <v>0</v>
      </c>
      <c r="L180">
        <f ca="1">SUMIF(Estatal!$C$3:$C$39,PARTICIPANTES!A180,Estatal!$D$3:$D$39)+SUMIF(Estatal!$E$3:$E$39,PARTICIPANTES!A180,Estatal!$F$3:$F$39)+SUMIF(Estatal!$G$3:$G$39,PARTICIPANTES!A180,Estatal!$H$3:$H$39)+SUMIF(Estatal!$I$3:$I$39,PARTICIPANTES!A180,Estatal!$J$3:$J$39)+SUMIF(Estatal!$K$3:$K$39,PARTICIPANTES!A180,Estatal!$L$3:$L$39)+SUMIF(Estatal!$M$3:$M$39,PARTICIPANTES!A180,Estatal!$N$3:$N$39)+SUMIF(Estatal!$O$3:$O$39,PARTICIPANTES!A180,Estatal!$P$3:$P$39)+SUMIF(Estatal!$Q$3:$MQ$39,PARTICIPANTES!A180,Estatal!$R$3:$R$39)+SUMIF(Estatal!$S$3:$S$39,PARTICIPANTES!A180,Estatal!$T$3:$T$39)+SUMIF(Estatal!$U$3:$U$39,PARTICIPANTES!A180,Estatal!$V$3:$V$39)+SUMIF(Estatal!$W$3:$W$39,PARTICIPANTES!A180,Estatal!$X$3:$X$39)+SUMIF(Estatal!$Y$3:$Y$39,PARTICIPANTES!A180,Estatal!$Z$3:$Z$39)</f>
        <v>0</v>
      </c>
      <c r="O180" s="24">
        <f t="shared" ca="1" si="3"/>
        <v>0</v>
      </c>
    </row>
    <row r="181" spans="1:15">
      <c r="A181" s="50" t="s">
        <v>224</v>
      </c>
      <c r="B181" s="50" t="s">
        <v>23</v>
      </c>
      <c r="C181" s="13" t="s">
        <v>40</v>
      </c>
      <c r="D181" s="13" t="s">
        <v>86</v>
      </c>
      <c r="F181">
        <f>SUMIF(Liga!$A$2:$A$501,PARTICIPANTES!A181,Liga!$J$2:$J$501)</f>
        <v>0</v>
      </c>
      <c r="G181">
        <f>SUMIF('Copa EUS ABS Equipos'!$A$2:$A$26,PARTICIPANTES!A181,'Copa EUS ABS Equipos'!$C$2:$C$26)</f>
        <v>0</v>
      </c>
      <c r="J181">
        <f>SUMIF(Trials!$C$3:$C$53,PARTICIPANTES!A181,Trials!$D$3:$D$53)+SUMIF(Trials!$E$3:$E$53,PARTICIPANTES!A181,Trials!$F$3:$F$53)+SUMIF(Trials!$G$3:$G$53,PARTICIPANTES!A181,Trials!$H$3:$H$53)+SUMIF(Trials!$I$3:$I$53,PARTICIPANTES!A181,Trials!$J$3:$J$53)+SUMIF(Trials!$K$3:$K$53,PARTICIPANTES!A181,Trials!$L$3:$L$53)+SUMIF(Trials!$M$3:$M$53,PARTICIPANTES!A181,Trials!$N$3:$N$53)</f>
        <v>0</v>
      </c>
      <c r="K181">
        <f>SUMIF('Pre-Estatal'!$C$3:$C$39,PARTICIPANTES!A181,'Pre-Estatal'!$D$3:$D$39)+SUMIF('Pre-Estatal'!$E$3:$E$39,PARTICIPANTES!A181,'Pre-Estatal'!$F$3:$F$39)+SUMIF('Pre-Estatal'!$G$3:$G$39,PARTICIPANTES!A181,'Pre-Estatal'!$H$3:$H$39)+SUMIF('Pre-Estatal'!$I$3:$I$39,PARTICIPANTES!A181,'Pre-Estatal'!$J$3:$J$39)+SUMIF('Pre-Estatal'!$K$3:$K$39,PARTICIPANTES!A181,'Pre-Estatal'!$L$3:$L$39)+SUMIF('Pre-Estatal'!$M$3:$M$39,PARTICIPANTES!A181,'Pre-Estatal'!$N$3:$N$39)+SUMIF('Pre-Estatal'!$O$3:$O$39,PARTICIPANTES!A181,'Pre-Estatal'!$P$3:$P$39)+SUMIF('Pre-Estatal'!$Q$3:$Q$39,PARTICIPANTES!A181,'Pre-Estatal'!$R$3:$R$39)+SUMIF('Pre-Estatal'!$S$3:$S$39,PARTICIPANTES!A181,'Pre-Estatal'!$T$3:$T$39)+SUMIF('Pre-Estatal'!$U$3:$U$39,PARTICIPANTES!A181,'Pre-Estatal'!$V$3:$V$39)+SUMIF('Pre-Estatal'!$W$3:$W$39,PARTICIPANTES!A181,'Pre-Estatal'!$X$3:$X$39)+SUMIF('Pre-Estatal'!$Y$3:$Y$39,PARTICIPANTES!A181,'Pre-Estatal'!$Z$3:$Z$39)</f>
        <v>0</v>
      </c>
      <c r="L181">
        <f ca="1">SUMIF(Estatal!$C$3:$C$39,PARTICIPANTES!A181,Estatal!$D$3:$D$39)+SUMIF(Estatal!$E$3:$E$39,PARTICIPANTES!A181,Estatal!$F$3:$F$39)+SUMIF(Estatal!$G$3:$G$39,PARTICIPANTES!A181,Estatal!$H$3:$H$39)+SUMIF(Estatal!$I$3:$I$39,PARTICIPANTES!A181,Estatal!$J$3:$J$39)+SUMIF(Estatal!$K$3:$K$39,PARTICIPANTES!A181,Estatal!$L$3:$L$39)+SUMIF(Estatal!$M$3:$M$39,PARTICIPANTES!A181,Estatal!$N$3:$N$39)+SUMIF(Estatal!$O$3:$O$39,PARTICIPANTES!A181,Estatal!$P$3:$P$39)+SUMIF(Estatal!$Q$3:$MQ$39,PARTICIPANTES!A181,Estatal!$R$3:$R$39)+SUMIF(Estatal!$S$3:$S$39,PARTICIPANTES!A181,Estatal!$T$3:$T$39)+SUMIF(Estatal!$U$3:$U$39,PARTICIPANTES!A181,Estatal!$V$3:$V$39)+SUMIF(Estatal!$W$3:$W$39,PARTICIPANTES!A181,Estatal!$X$3:$X$39)+SUMIF(Estatal!$Y$3:$Y$39,PARTICIPANTES!A181,Estatal!$Z$3:$Z$39)</f>
        <v>0</v>
      </c>
      <c r="O181" s="24">
        <f t="shared" ca="1" si="3"/>
        <v>0</v>
      </c>
    </row>
    <row r="182" spans="1:15">
      <c r="A182" t="s">
        <v>225</v>
      </c>
      <c r="B182" t="s">
        <v>23</v>
      </c>
      <c r="C182" s="6" t="s">
        <v>17</v>
      </c>
      <c r="D182" s="6" t="s">
        <v>18</v>
      </c>
      <c r="F182">
        <f>SUMIF(Liga!$A$2:$A$501,PARTICIPANTES!A182,Liga!$J$2:$J$501)</f>
        <v>0</v>
      </c>
      <c r="G182">
        <f>SUMIF('Copa EUS ABS Equipos'!$A$2:$A$26,PARTICIPANTES!A182,'Copa EUS ABS Equipos'!$C$2:$C$26)</f>
        <v>0</v>
      </c>
      <c r="J182">
        <f>SUMIF(Trials!$C$3:$C$53,PARTICIPANTES!A182,Trials!$D$3:$D$53)+SUMIF(Trials!$E$3:$E$53,PARTICIPANTES!A182,Trials!$F$3:$F$53)+SUMIF(Trials!$G$3:$G$53,PARTICIPANTES!A182,Trials!$H$3:$H$53)+SUMIF(Trials!$I$3:$I$53,PARTICIPANTES!A182,Trials!$J$3:$J$53)+SUMIF(Trials!$K$3:$K$53,PARTICIPANTES!A182,Trials!$L$3:$L$53)+SUMIF(Trials!$M$3:$M$53,PARTICIPANTES!A182,Trials!$N$3:$N$53)</f>
        <v>0</v>
      </c>
      <c r="K182">
        <f>SUMIF('Pre-Estatal'!$C$3:$C$39,PARTICIPANTES!A182,'Pre-Estatal'!$D$3:$D$39)+SUMIF('Pre-Estatal'!$E$3:$E$39,PARTICIPANTES!A182,'Pre-Estatal'!$F$3:$F$39)+SUMIF('Pre-Estatal'!$G$3:$G$39,PARTICIPANTES!A182,'Pre-Estatal'!$H$3:$H$39)+SUMIF('Pre-Estatal'!$I$3:$I$39,PARTICIPANTES!A182,'Pre-Estatal'!$J$3:$J$39)+SUMIF('Pre-Estatal'!$K$3:$K$39,PARTICIPANTES!A182,'Pre-Estatal'!$L$3:$L$39)+SUMIF('Pre-Estatal'!$M$3:$M$39,PARTICIPANTES!A182,'Pre-Estatal'!$N$3:$N$39)+SUMIF('Pre-Estatal'!$O$3:$O$39,PARTICIPANTES!A182,'Pre-Estatal'!$P$3:$P$39)+SUMIF('Pre-Estatal'!$Q$3:$Q$39,PARTICIPANTES!A182,'Pre-Estatal'!$R$3:$R$39)+SUMIF('Pre-Estatal'!$S$3:$S$39,PARTICIPANTES!A182,'Pre-Estatal'!$T$3:$T$39)+SUMIF('Pre-Estatal'!$U$3:$U$39,PARTICIPANTES!A182,'Pre-Estatal'!$V$3:$V$39)+SUMIF('Pre-Estatal'!$W$3:$W$39,PARTICIPANTES!A182,'Pre-Estatal'!$X$3:$X$39)+SUMIF('Pre-Estatal'!$Y$3:$Y$39,PARTICIPANTES!A182,'Pre-Estatal'!$Z$3:$Z$39)</f>
        <v>0</v>
      </c>
      <c r="L182">
        <f ca="1">SUMIF(Estatal!$C$3:$C$39,PARTICIPANTES!A182,Estatal!$D$3:$D$39)+SUMIF(Estatal!$E$3:$E$39,PARTICIPANTES!A182,Estatal!$F$3:$F$39)+SUMIF(Estatal!$G$3:$G$39,PARTICIPANTES!A182,Estatal!$H$3:$H$39)+SUMIF(Estatal!$I$3:$I$39,PARTICIPANTES!A182,Estatal!$J$3:$J$39)+SUMIF(Estatal!$K$3:$K$39,PARTICIPANTES!A182,Estatal!$L$3:$L$39)+SUMIF(Estatal!$M$3:$M$39,PARTICIPANTES!A182,Estatal!$N$3:$N$39)+SUMIF(Estatal!$O$3:$O$39,PARTICIPANTES!A182,Estatal!$P$3:$P$39)+SUMIF(Estatal!$Q$3:$MQ$39,PARTICIPANTES!A182,Estatal!$R$3:$R$39)+SUMIF(Estatal!$S$3:$S$39,PARTICIPANTES!A182,Estatal!$T$3:$T$39)+SUMIF(Estatal!$U$3:$U$39,PARTICIPANTES!A182,Estatal!$V$3:$V$39)+SUMIF(Estatal!$W$3:$W$39,PARTICIPANTES!A182,Estatal!$X$3:$X$39)+SUMIF(Estatal!$Y$3:$Y$39,PARTICIPANTES!A182,Estatal!$Z$3:$Z$39)</f>
        <v>0</v>
      </c>
      <c r="O182" s="24">
        <f t="shared" ca="1" si="3"/>
        <v>0</v>
      </c>
    </row>
    <row r="183" spans="1:15">
      <c r="A183" t="s">
        <v>226</v>
      </c>
      <c r="B183" t="s">
        <v>23</v>
      </c>
      <c r="C183" s="6" t="s">
        <v>17</v>
      </c>
      <c r="D183" s="6" t="s">
        <v>18</v>
      </c>
      <c r="F183">
        <f>SUMIF(Liga!$A$2:$A$501,PARTICIPANTES!A183,Liga!$J$2:$J$501)</f>
        <v>0</v>
      </c>
      <c r="G183">
        <f>SUMIF('Copa EUS ABS Equipos'!$A$2:$A$26,PARTICIPANTES!A183,'Copa EUS ABS Equipos'!$C$2:$C$26)</f>
        <v>0</v>
      </c>
      <c r="J183">
        <f>SUMIF(Trials!$C$3:$C$53,PARTICIPANTES!A183,Trials!$D$3:$D$53)+SUMIF(Trials!$E$3:$E$53,PARTICIPANTES!A183,Trials!$F$3:$F$53)+SUMIF(Trials!$G$3:$G$53,PARTICIPANTES!A183,Trials!$H$3:$H$53)+SUMIF(Trials!$I$3:$I$53,PARTICIPANTES!A183,Trials!$J$3:$J$53)+SUMIF(Trials!$K$3:$K$53,PARTICIPANTES!A183,Trials!$L$3:$L$53)+SUMIF(Trials!$M$3:$M$53,PARTICIPANTES!A183,Trials!$N$3:$N$53)</f>
        <v>0</v>
      </c>
      <c r="K183">
        <f>SUMIF('Pre-Estatal'!$C$3:$C$39,PARTICIPANTES!A183,'Pre-Estatal'!$D$3:$D$39)+SUMIF('Pre-Estatal'!$E$3:$E$39,PARTICIPANTES!A183,'Pre-Estatal'!$F$3:$F$39)+SUMIF('Pre-Estatal'!$G$3:$G$39,PARTICIPANTES!A183,'Pre-Estatal'!$H$3:$H$39)+SUMIF('Pre-Estatal'!$I$3:$I$39,PARTICIPANTES!A183,'Pre-Estatal'!$J$3:$J$39)+SUMIF('Pre-Estatal'!$K$3:$K$39,PARTICIPANTES!A183,'Pre-Estatal'!$L$3:$L$39)+SUMIF('Pre-Estatal'!$M$3:$M$39,PARTICIPANTES!A183,'Pre-Estatal'!$N$3:$N$39)+SUMIF('Pre-Estatal'!$O$3:$O$39,PARTICIPANTES!A183,'Pre-Estatal'!$P$3:$P$39)+SUMIF('Pre-Estatal'!$Q$3:$Q$39,PARTICIPANTES!A183,'Pre-Estatal'!$R$3:$R$39)+SUMIF('Pre-Estatal'!$S$3:$S$39,PARTICIPANTES!A183,'Pre-Estatal'!$T$3:$T$39)+SUMIF('Pre-Estatal'!$U$3:$U$39,PARTICIPANTES!A183,'Pre-Estatal'!$V$3:$V$39)+SUMIF('Pre-Estatal'!$W$3:$W$39,PARTICIPANTES!A183,'Pre-Estatal'!$X$3:$X$39)+SUMIF('Pre-Estatal'!$Y$3:$Y$39,PARTICIPANTES!A183,'Pre-Estatal'!$Z$3:$Z$39)</f>
        <v>0</v>
      </c>
      <c r="L183">
        <f ca="1">SUMIF(Estatal!$C$3:$C$39,PARTICIPANTES!A183,Estatal!$D$3:$D$39)+SUMIF(Estatal!$E$3:$E$39,PARTICIPANTES!A183,Estatal!$F$3:$F$39)+SUMIF(Estatal!$G$3:$G$39,PARTICIPANTES!A183,Estatal!$H$3:$H$39)+SUMIF(Estatal!$I$3:$I$39,PARTICIPANTES!A183,Estatal!$J$3:$J$39)+SUMIF(Estatal!$K$3:$K$39,PARTICIPANTES!A183,Estatal!$L$3:$L$39)+SUMIF(Estatal!$M$3:$M$39,PARTICIPANTES!A183,Estatal!$N$3:$N$39)+SUMIF(Estatal!$O$3:$O$39,PARTICIPANTES!A183,Estatal!$P$3:$P$39)+SUMIF(Estatal!$Q$3:$MQ$39,PARTICIPANTES!A183,Estatal!$R$3:$R$39)+SUMIF(Estatal!$S$3:$S$39,PARTICIPANTES!A183,Estatal!$T$3:$T$39)+SUMIF(Estatal!$U$3:$U$39,PARTICIPANTES!A183,Estatal!$V$3:$V$39)+SUMIF(Estatal!$W$3:$W$39,PARTICIPANTES!A183,Estatal!$X$3:$X$39)+SUMIF(Estatal!$Y$3:$Y$39,PARTICIPANTES!A183,Estatal!$Z$3:$Z$39)</f>
        <v>0</v>
      </c>
      <c r="O183" s="24">
        <f t="shared" ca="1" si="3"/>
        <v>0</v>
      </c>
    </row>
    <row r="184" spans="1:15">
      <c r="A184" t="s">
        <v>227</v>
      </c>
      <c r="B184" t="s">
        <v>23</v>
      </c>
      <c r="C184" s="6" t="s">
        <v>26</v>
      </c>
      <c r="D184" s="6" t="s">
        <v>18</v>
      </c>
      <c r="F184">
        <f>SUMIF(Liga!$A$2:$A$501,PARTICIPANTES!A184,Liga!$J$2:$J$501)</f>
        <v>0</v>
      </c>
      <c r="G184">
        <f>SUMIF('Copa EUS ABS Equipos'!$A$2:$A$26,PARTICIPANTES!A184,'Copa EUS ABS Equipos'!$C$2:$C$26)</f>
        <v>0</v>
      </c>
      <c r="J184">
        <f>SUMIF(Trials!$C$3:$C$53,PARTICIPANTES!A184,Trials!$D$3:$D$53)+SUMIF(Trials!$E$3:$E$53,PARTICIPANTES!A184,Trials!$F$3:$F$53)+SUMIF(Trials!$G$3:$G$53,PARTICIPANTES!A184,Trials!$H$3:$H$53)+SUMIF(Trials!$I$3:$I$53,PARTICIPANTES!A184,Trials!$J$3:$J$53)+SUMIF(Trials!$K$3:$K$53,PARTICIPANTES!A184,Trials!$L$3:$L$53)+SUMIF(Trials!$M$3:$M$53,PARTICIPANTES!A184,Trials!$N$3:$N$53)</f>
        <v>0</v>
      </c>
      <c r="K184">
        <f>SUMIF('Pre-Estatal'!$C$3:$C$39,PARTICIPANTES!A184,'Pre-Estatal'!$D$3:$D$39)+SUMIF('Pre-Estatal'!$E$3:$E$39,PARTICIPANTES!A184,'Pre-Estatal'!$F$3:$F$39)+SUMIF('Pre-Estatal'!$G$3:$G$39,PARTICIPANTES!A184,'Pre-Estatal'!$H$3:$H$39)+SUMIF('Pre-Estatal'!$I$3:$I$39,PARTICIPANTES!A184,'Pre-Estatal'!$J$3:$J$39)+SUMIF('Pre-Estatal'!$K$3:$K$39,PARTICIPANTES!A184,'Pre-Estatal'!$L$3:$L$39)+SUMIF('Pre-Estatal'!$M$3:$M$39,PARTICIPANTES!A184,'Pre-Estatal'!$N$3:$N$39)+SUMIF('Pre-Estatal'!$O$3:$O$39,PARTICIPANTES!A184,'Pre-Estatal'!$P$3:$P$39)+SUMIF('Pre-Estatal'!$Q$3:$Q$39,PARTICIPANTES!A184,'Pre-Estatal'!$R$3:$R$39)+SUMIF('Pre-Estatal'!$S$3:$S$39,PARTICIPANTES!A184,'Pre-Estatal'!$T$3:$T$39)+SUMIF('Pre-Estatal'!$U$3:$U$39,PARTICIPANTES!A184,'Pre-Estatal'!$V$3:$V$39)+SUMIF('Pre-Estatal'!$W$3:$W$39,PARTICIPANTES!A184,'Pre-Estatal'!$X$3:$X$39)+SUMIF('Pre-Estatal'!$Y$3:$Y$39,PARTICIPANTES!A184,'Pre-Estatal'!$Z$3:$Z$39)</f>
        <v>0</v>
      </c>
      <c r="L184">
        <f ca="1">SUMIF(Estatal!$C$3:$C$39,PARTICIPANTES!A184,Estatal!$D$3:$D$39)+SUMIF(Estatal!$E$3:$E$39,PARTICIPANTES!A184,Estatal!$F$3:$F$39)+SUMIF(Estatal!$G$3:$G$39,PARTICIPANTES!A184,Estatal!$H$3:$H$39)+SUMIF(Estatal!$I$3:$I$39,PARTICIPANTES!A184,Estatal!$J$3:$J$39)+SUMIF(Estatal!$K$3:$K$39,PARTICIPANTES!A184,Estatal!$L$3:$L$39)+SUMIF(Estatal!$M$3:$M$39,PARTICIPANTES!A184,Estatal!$N$3:$N$39)+SUMIF(Estatal!$O$3:$O$39,PARTICIPANTES!A184,Estatal!$P$3:$P$39)+SUMIF(Estatal!$Q$3:$MQ$39,PARTICIPANTES!A184,Estatal!$R$3:$R$39)+SUMIF(Estatal!$S$3:$S$39,PARTICIPANTES!A184,Estatal!$T$3:$T$39)+SUMIF(Estatal!$U$3:$U$39,PARTICIPANTES!A184,Estatal!$V$3:$V$39)+SUMIF(Estatal!$W$3:$W$39,PARTICIPANTES!A184,Estatal!$X$3:$X$39)+SUMIF(Estatal!$Y$3:$Y$39,PARTICIPANTES!A184,Estatal!$Z$3:$Z$39)</f>
        <v>0</v>
      </c>
      <c r="O184" s="24">
        <f t="shared" ca="1" si="3"/>
        <v>0</v>
      </c>
    </row>
    <row r="185" spans="1:15">
      <c r="A185" t="s">
        <v>228</v>
      </c>
      <c r="B185" t="s">
        <v>23</v>
      </c>
      <c r="C185" s="6" t="s">
        <v>26</v>
      </c>
      <c r="D185" s="6" t="s">
        <v>18</v>
      </c>
      <c r="F185">
        <f>SUMIF(Liga!$A$2:$A$501,PARTICIPANTES!A185,Liga!$J$2:$J$501)</f>
        <v>0</v>
      </c>
      <c r="G185">
        <f>SUMIF('Copa EUS ABS Equipos'!$A$2:$A$26,PARTICIPANTES!A185,'Copa EUS ABS Equipos'!$C$2:$C$26)</f>
        <v>0</v>
      </c>
      <c r="J185">
        <f>SUMIF(Trials!$C$3:$C$53,PARTICIPANTES!A185,Trials!$D$3:$D$53)+SUMIF(Trials!$E$3:$E$53,PARTICIPANTES!A185,Trials!$F$3:$F$53)+SUMIF(Trials!$G$3:$G$53,PARTICIPANTES!A185,Trials!$H$3:$H$53)+SUMIF(Trials!$I$3:$I$53,PARTICIPANTES!A185,Trials!$J$3:$J$53)+SUMIF(Trials!$K$3:$K$53,PARTICIPANTES!A185,Trials!$L$3:$L$53)+SUMIF(Trials!$M$3:$M$53,PARTICIPANTES!A185,Trials!$N$3:$N$53)</f>
        <v>0</v>
      </c>
      <c r="K185">
        <f>SUMIF('Pre-Estatal'!$C$3:$C$39,PARTICIPANTES!A185,'Pre-Estatal'!$D$3:$D$39)+SUMIF('Pre-Estatal'!$E$3:$E$39,PARTICIPANTES!A185,'Pre-Estatal'!$F$3:$F$39)+SUMIF('Pre-Estatal'!$G$3:$G$39,PARTICIPANTES!A185,'Pre-Estatal'!$H$3:$H$39)+SUMIF('Pre-Estatal'!$I$3:$I$39,PARTICIPANTES!A185,'Pre-Estatal'!$J$3:$J$39)+SUMIF('Pre-Estatal'!$K$3:$K$39,PARTICIPANTES!A185,'Pre-Estatal'!$L$3:$L$39)+SUMIF('Pre-Estatal'!$M$3:$M$39,PARTICIPANTES!A185,'Pre-Estatal'!$N$3:$N$39)+SUMIF('Pre-Estatal'!$O$3:$O$39,PARTICIPANTES!A185,'Pre-Estatal'!$P$3:$P$39)+SUMIF('Pre-Estatal'!$Q$3:$Q$39,PARTICIPANTES!A185,'Pre-Estatal'!$R$3:$R$39)+SUMIF('Pre-Estatal'!$S$3:$S$39,PARTICIPANTES!A185,'Pre-Estatal'!$T$3:$T$39)+SUMIF('Pre-Estatal'!$U$3:$U$39,PARTICIPANTES!A185,'Pre-Estatal'!$V$3:$V$39)+SUMIF('Pre-Estatal'!$W$3:$W$39,PARTICIPANTES!A185,'Pre-Estatal'!$X$3:$X$39)+SUMIF('Pre-Estatal'!$Y$3:$Y$39,PARTICIPANTES!A185,'Pre-Estatal'!$Z$3:$Z$39)</f>
        <v>0</v>
      </c>
      <c r="L185">
        <f ca="1">SUMIF(Estatal!$C$3:$C$39,PARTICIPANTES!A185,Estatal!$D$3:$D$39)+SUMIF(Estatal!$E$3:$E$39,PARTICIPANTES!A185,Estatal!$F$3:$F$39)+SUMIF(Estatal!$G$3:$G$39,PARTICIPANTES!A185,Estatal!$H$3:$H$39)+SUMIF(Estatal!$I$3:$I$39,PARTICIPANTES!A185,Estatal!$J$3:$J$39)+SUMIF(Estatal!$K$3:$K$39,PARTICIPANTES!A185,Estatal!$L$3:$L$39)+SUMIF(Estatal!$M$3:$M$39,PARTICIPANTES!A185,Estatal!$N$3:$N$39)+SUMIF(Estatal!$O$3:$O$39,PARTICIPANTES!A185,Estatal!$P$3:$P$39)+SUMIF(Estatal!$Q$3:$MQ$39,PARTICIPANTES!A185,Estatal!$R$3:$R$39)+SUMIF(Estatal!$S$3:$S$39,PARTICIPANTES!A185,Estatal!$T$3:$T$39)+SUMIF(Estatal!$U$3:$U$39,PARTICIPANTES!A185,Estatal!$V$3:$V$39)+SUMIF(Estatal!$W$3:$W$39,PARTICIPANTES!A185,Estatal!$X$3:$X$39)+SUMIF(Estatal!$Y$3:$Y$39,PARTICIPANTES!A185,Estatal!$Z$3:$Z$39)</f>
        <v>0</v>
      </c>
      <c r="O185" s="24">
        <f t="shared" ca="1" si="3"/>
        <v>0</v>
      </c>
    </row>
    <row r="186" spans="1:15">
      <c r="A186" t="s">
        <v>229</v>
      </c>
      <c r="B186" t="s">
        <v>23</v>
      </c>
      <c r="C186" s="6" t="s">
        <v>58</v>
      </c>
      <c r="D186" s="6" t="s">
        <v>18</v>
      </c>
      <c r="F186">
        <f>SUMIF(Liga!$A$2:$A$501,PARTICIPANTES!A186,Liga!$J$2:$J$501)</f>
        <v>0</v>
      </c>
      <c r="G186">
        <f>SUMIF('Copa EUS ABS Equipos'!$A$2:$A$26,PARTICIPANTES!A186,'Copa EUS ABS Equipos'!$C$2:$C$26)</f>
        <v>0</v>
      </c>
      <c r="J186">
        <f>SUMIF(Trials!$C$3:$C$53,PARTICIPANTES!A186,Trials!$D$3:$D$53)+SUMIF(Trials!$E$3:$E$53,PARTICIPANTES!A186,Trials!$F$3:$F$53)+SUMIF(Trials!$G$3:$G$53,PARTICIPANTES!A186,Trials!$H$3:$H$53)+SUMIF(Trials!$I$3:$I$53,PARTICIPANTES!A186,Trials!$J$3:$J$53)+SUMIF(Trials!$K$3:$K$53,PARTICIPANTES!A186,Trials!$L$3:$L$53)+SUMIF(Trials!$M$3:$M$53,PARTICIPANTES!A186,Trials!$N$3:$N$53)</f>
        <v>0</v>
      </c>
      <c r="K186">
        <f>SUMIF('Pre-Estatal'!$C$3:$C$39,PARTICIPANTES!A186,'Pre-Estatal'!$D$3:$D$39)+SUMIF('Pre-Estatal'!$E$3:$E$39,PARTICIPANTES!A186,'Pre-Estatal'!$F$3:$F$39)+SUMIF('Pre-Estatal'!$G$3:$G$39,PARTICIPANTES!A186,'Pre-Estatal'!$H$3:$H$39)+SUMIF('Pre-Estatal'!$I$3:$I$39,PARTICIPANTES!A186,'Pre-Estatal'!$J$3:$J$39)+SUMIF('Pre-Estatal'!$K$3:$K$39,PARTICIPANTES!A186,'Pre-Estatal'!$L$3:$L$39)+SUMIF('Pre-Estatal'!$M$3:$M$39,PARTICIPANTES!A186,'Pre-Estatal'!$N$3:$N$39)+SUMIF('Pre-Estatal'!$O$3:$O$39,PARTICIPANTES!A186,'Pre-Estatal'!$P$3:$P$39)+SUMIF('Pre-Estatal'!$Q$3:$Q$39,PARTICIPANTES!A186,'Pre-Estatal'!$R$3:$R$39)+SUMIF('Pre-Estatal'!$S$3:$S$39,PARTICIPANTES!A186,'Pre-Estatal'!$T$3:$T$39)+SUMIF('Pre-Estatal'!$U$3:$U$39,PARTICIPANTES!A186,'Pre-Estatal'!$V$3:$V$39)+SUMIF('Pre-Estatal'!$W$3:$W$39,PARTICIPANTES!A186,'Pre-Estatal'!$X$3:$X$39)+SUMIF('Pre-Estatal'!$Y$3:$Y$39,PARTICIPANTES!A186,'Pre-Estatal'!$Z$3:$Z$39)</f>
        <v>0</v>
      </c>
      <c r="L186">
        <f ca="1">SUMIF(Estatal!$C$3:$C$39,PARTICIPANTES!A186,Estatal!$D$3:$D$39)+SUMIF(Estatal!$E$3:$E$39,PARTICIPANTES!A186,Estatal!$F$3:$F$39)+SUMIF(Estatal!$G$3:$G$39,PARTICIPANTES!A186,Estatal!$H$3:$H$39)+SUMIF(Estatal!$I$3:$I$39,PARTICIPANTES!A186,Estatal!$J$3:$J$39)+SUMIF(Estatal!$K$3:$K$39,PARTICIPANTES!A186,Estatal!$L$3:$L$39)+SUMIF(Estatal!$M$3:$M$39,PARTICIPANTES!A186,Estatal!$N$3:$N$39)+SUMIF(Estatal!$O$3:$O$39,PARTICIPANTES!A186,Estatal!$P$3:$P$39)+SUMIF(Estatal!$Q$3:$MQ$39,PARTICIPANTES!A186,Estatal!$R$3:$R$39)+SUMIF(Estatal!$S$3:$S$39,PARTICIPANTES!A186,Estatal!$T$3:$T$39)+SUMIF(Estatal!$U$3:$U$39,PARTICIPANTES!A186,Estatal!$V$3:$V$39)+SUMIF(Estatal!$W$3:$W$39,PARTICIPANTES!A186,Estatal!$X$3:$X$39)+SUMIF(Estatal!$Y$3:$Y$39,PARTICIPANTES!A186,Estatal!$Z$3:$Z$39)</f>
        <v>0</v>
      </c>
      <c r="O186" s="24">
        <f t="shared" ca="1" si="3"/>
        <v>0</v>
      </c>
    </row>
    <row r="187" spans="1:15">
      <c r="A187" t="s">
        <v>230</v>
      </c>
      <c r="B187" t="s">
        <v>23</v>
      </c>
      <c r="C187" s="6" t="s">
        <v>49</v>
      </c>
      <c r="D187" s="6" t="s">
        <v>18</v>
      </c>
      <c r="F187">
        <f>SUMIF(Liga!$A$2:$A$501,PARTICIPANTES!A187,Liga!$J$2:$J$501)</f>
        <v>40</v>
      </c>
      <c r="G187">
        <f>SUMIF('Copa EUS ABS Equipos'!$A$2:$A$26,PARTICIPANTES!A187,'Copa EUS ABS Equipos'!$C$2:$C$26)</f>
        <v>0</v>
      </c>
      <c r="J187">
        <f>SUMIF(Trials!$C$3:$C$53,PARTICIPANTES!A187,Trials!$D$3:$D$53)+SUMIF(Trials!$E$3:$E$53,PARTICIPANTES!A187,Trials!$F$3:$F$53)+SUMIF(Trials!$G$3:$G$53,PARTICIPANTES!A187,Trials!$H$3:$H$53)+SUMIF(Trials!$I$3:$I$53,PARTICIPANTES!A187,Trials!$J$3:$J$53)+SUMIF(Trials!$K$3:$K$53,PARTICIPANTES!A187,Trials!$L$3:$L$53)+SUMIF(Trials!$M$3:$M$53,PARTICIPANTES!A187,Trials!$N$3:$N$53)</f>
        <v>0</v>
      </c>
      <c r="K187">
        <f>SUMIF('Pre-Estatal'!$C$3:$C$39,PARTICIPANTES!A187,'Pre-Estatal'!$D$3:$D$39)+SUMIF('Pre-Estatal'!$E$3:$E$39,PARTICIPANTES!A187,'Pre-Estatal'!$F$3:$F$39)+SUMIF('Pre-Estatal'!$G$3:$G$39,PARTICIPANTES!A187,'Pre-Estatal'!$H$3:$H$39)+SUMIF('Pre-Estatal'!$I$3:$I$39,PARTICIPANTES!A187,'Pre-Estatal'!$J$3:$J$39)+SUMIF('Pre-Estatal'!$K$3:$K$39,PARTICIPANTES!A187,'Pre-Estatal'!$L$3:$L$39)+SUMIF('Pre-Estatal'!$M$3:$M$39,PARTICIPANTES!A187,'Pre-Estatal'!$N$3:$N$39)+SUMIF('Pre-Estatal'!$O$3:$O$39,PARTICIPANTES!A187,'Pre-Estatal'!$P$3:$P$39)+SUMIF('Pre-Estatal'!$Q$3:$Q$39,PARTICIPANTES!A187,'Pre-Estatal'!$R$3:$R$39)+SUMIF('Pre-Estatal'!$S$3:$S$39,PARTICIPANTES!A187,'Pre-Estatal'!$T$3:$T$39)+SUMIF('Pre-Estatal'!$U$3:$U$39,PARTICIPANTES!A187,'Pre-Estatal'!$V$3:$V$39)+SUMIF('Pre-Estatal'!$W$3:$W$39,PARTICIPANTES!A187,'Pre-Estatal'!$X$3:$X$39)+SUMIF('Pre-Estatal'!$Y$3:$Y$39,PARTICIPANTES!A187,'Pre-Estatal'!$Z$3:$Z$39)</f>
        <v>0</v>
      </c>
      <c r="L187">
        <f ca="1">SUMIF(Estatal!$C$3:$C$39,PARTICIPANTES!A187,Estatal!$D$3:$D$39)+SUMIF(Estatal!$E$3:$E$39,PARTICIPANTES!A187,Estatal!$F$3:$F$39)+SUMIF(Estatal!$G$3:$G$39,PARTICIPANTES!A187,Estatal!$H$3:$H$39)+SUMIF(Estatal!$I$3:$I$39,PARTICIPANTES!A187,Estatal!$J$3:$J$39)+SUMIF(Estatal!$K$3:$K$39,PARTICIPANTES!A187,Estatal!$L$3:$L$39)+SUMIF(Estatal!$M$3:$M$39,PARTICIPANTES!A187,Estatal!$N$3:$N$39)+SUMIF(Estatal!$O$3:$O$39,PARTICIPANTES!A187,Estatal!$P$3:$P$39)+SUMIF(Estatal!$Q$3:$MQ$39,PARTICIPANTES!A187,Estatal!$R$3:$R$39)+SUMIF(Estatal!$S$3:$S$39,PARTICIPANTES!A187,Estatal!$T$3:$T$39)+SUMIF(Estatal!$U$3:$U$39,PARTICIPANTES!A187,Estatal!$V$3:$V$39)+SUMIF(Estatal!$W$3:$W$39,PARTICIPANTES!A187,Estatal!$X$3:$X$39)+SUMIF(Estatal!$Y$3:$Y$39,PARTICIPANTES!A187,Estatal!$Z$3:$Z$39)</f>
        <v>0</v>
      </c>
      <c r="O187" s="24">
        <f t="shared" ca="1" si="3"/>
        <v>40</v>
      </c>
    </row>
    <row r="188" spans="1:15">
      <c r="A188" t="s">
        <v>231</v>
      </c>
      <c r="B188" t="s">
        <v>23</v>
      </c>
      <c r="C188" s="6" t="s">
        <v>58</v>
      </c>
      <c r="D188" s="6" t="s">
        <v>18</v>
      </c>
      <c r="F188">
        <f>SUMIF(Liga!$A$2:$A$501,PARTICIPANTES!A188,Liga!$J$2:$J$501)</f>
        <v>0</v>
      </c>
      <c r="G188">
        <f>SUMIF('Copa EUS ABS Equipos'!$A$2:$A$26,PARTICIPANTES!A188,'Copa EUS ABS Equipos'!$C$2:$C$26)</f>
        <v>0</v>
      </c>
      <c r="J188">
        <f>SUMIF(Trials!$C$3:$C$53,PARTICIPANTES!A188,Trials!$D$3:$D$53)+SUMIF(Trials!$E$3:$E$53,PARTICIPANTES!A188,Trials!$F$3:$F$53)+SUMIF(Trials!$G$3:$G$53,PARTICIPANTES!A188,Trials!$H$3:$H$53)+SUMIF(Trials!$I$3:$I$53,PARTICIPANTES!A188,Trials!$J$3:$J$53)+SUMIF(Trials!$K$3:$K$53,PARTICIPANTES!A188,Trials!$L$3:$L$53)+SUMIF(Trials!$M$3:$M$53,PARTICIPANTES!A188,Trials!$N$3:$N$53)</f>
        <v>0</v>
      </c>
      <c r="K188">
        <f>SUMIF('Pre-Estatal'!$C$3:$C$39,PARTICIPANTES!A188,'Pre-Estatal'!$D$3:$D$39)+SUMIF('Pre-Estatal'!$E$3:$E$39,PARTICIPANTES!A188,'Pre-Estatal'!$F$3:$F$39)+SUMIF('Pre-Estatal'!$G$3:$G$39,PARTICIPANTES!A188,'Pre-Estatal'!$H$3:$H$39)+SUMIF('Pre-Estatal'!$I$3:$I$39,PARTICIPANTES!A188,'Pre-Estatal'!$J$3:$J$39)+SUMIF('Pre-Estatal'!$K$3:$K$39,PARTICIPANTES!A188,'Pre-Estatal'!$L$3:$L$39)+SUMIF('Pre-Estatal'!$M$3:$M$39,PARTICIPANTES!A188,'Pre-Estatal'!$N$3:$N$39)+SUMIF('Pre-Estatal'!$O$3:$O$39,PARTICIPANTES!A188,'Pre-Estatal'!$P$3:$P$39)+SUMIF('Pre-Estatal'!$Q$3:$Q$39,PARTICIPANTES!A188,'Pre-Estatal'!$R$3:$R$39)+SUMIF('Pre-Estatal'!$S$3:$S$39,PARTICIPANTES!A188,'Pre-Estatal'!$T$3:$T$39)+SUMIF('Pre-Estatal'!$U$3:$U$39,PARTICIPANTES!A188,'Pre-Estatal'!$V$3:$V$39)+SUMIF('Pre-Estatal'!$W$3:$W$39,PARTICIPANTES!A188,'Pre-Estatal'!$X$3:$X$39)+SUMIF('Pre-Estatal'!$Y$3:$Y$39,PARTICIPANTES!A188,'Pre-Estatal'!$Z$3:$Z$39)</f>
        <v>0</v>
      </c>
      <c r="L188">
        <f ca="1">SUMIF(Estatal!$C$3:$C$39,PARTICIPANTES!A188,Estatal!$D$3:$D$39)+SUMIF(Estatal!$E$3:$E$39,PARTICIPANTES!A188,Estatal!$F$3:$F$39)+SUMIF(Estatal!$G$3:$G$39,PARTICIPANTES!A188,Estatal!$H$3:$H$39)+SUMIF(Estatal!$I$3:$I$39,PARTICIPANTES!A188,Estatal!$J$3:$J$39)+SUMIF(Estatal!$K$3:$K$39,PARTICIPANTES!A188,Estatal!$L$3:$L$39)+SUMIF(Estatal!$M$3:$M$39,PARTICIPANTES!A188,Estatal!$N$3:$N$39)+SUMIF(Estatal!$O$3:$O$39,PARTICIPANTES!A188,Estatal!$P$3:$P$39)+SUMIF(Estatal!$Q$3:$MQ$39,PARTICIPANTES!A188,Estatal!$R$3:$R$39)+SUMIF(Estatal!$S$3:$S$39,PARTICIPANTES!A188,Estatal!$T$3:$T$39)+SUMIF(Estatal!$U$3:$U$39,PARTICIPANTES!A188,Estatal!$V$3:$V$39)+SUMIF(Estatal!$W$3:$W$39,PARTICIPANTES!A188,Estatal!$X$3:$X$39)+SUMIF(Estatal!$Y$3:$Y$39,PARTICIPANTES!A188,Estatal!$Z$3:$Z$39)</f>
        <v>0</v>
      </c>
      <c r="O188" s="24">
        <f t="shared" ca="1" si="3"/>
        <v>0</v>
      </c>
    </row>
    <row r="189" spans="1:15">
      <c r="A189" t="s">
        <v>232</v>
      </c>
      <c r="B189" t="s">
        <v>23</v>
      </c>
      <c r="C189" s="6" t="s">
        <v>49</v>
      </c>
      <c r="D189" s="6" t="s">
        <v>18</v>
      </c>
      <c r="F189">
        <f>SUMIF(Liga!$A$2:$A$501,PARTICIPANTES!A189,Liga!$J$2:$J$501)</f>
        <v>0</v>
      </c>
      <c r="G189">
        <f>SUMIF('Copa EUS ABS Equipos'!$A$2:$A$26,PARTICIPANTES!A189,'Copa EUS ABS Equipos'!$C$2:$C$26)</f>
        <v>0</v>
      </c>
      <c r="J189">
        <f>SUMIF(Trials!$C$3:$C$53,PARTICIPANTES!A189,Trials!$D$3:$D$53)+SUMIF(Trials!$E$3:$E$53,PARTICIPANTES!A189,Trials!$F$3:$F$53)+SUMIF(Trials!$G$3:$G$53,PARTICIPANTES!A189,Trials!$H$3:$H$53)+SUMIF(Trials!$I$3:$I$53,PARTICIPANTES!A189,Trials!$J$3:$J$53)+SUMIF(Trials!$K$3:$K$53,PARTICIPANTES!A189,Trials!$L$3:$L$53)+SUMIF(Trials!$M$3:$M$53,PARTICIPANTES!A189,Trials!$N$3:$N$53)</f>
        <v>0</v>
      </c>
      <c r="K189">
        <f>SUMIF('Pre-Estatal'!$C$3:$C$39,PARTICIPANTES!A189,'Pre-Estatal'!$D$3:$D$39)+SUMIF('Pre-Estatal'!$E$3:$E$39,PARTICIPANTES!A189,'Pre-Estatal'!$F$3:$F$39)+SUMIF('Pre-Estatal'!$G$3:$G$39,PARTICIPANTES!A189,'Pre-Estatal'!$H$3:$H$39)+SUMIF('Pre-Estatal'!$I$3:$I$39,PARTICIPANTES!A189,'Pre-Estatal'!$J$3:$J$39)+SUMIF('Pre-Estatal'!$K$3:$K$39,PARTICIPANTES!A189,'Pre-Estatal'!$L$3:$L$39)+SUMIF('Pre-Estatal'!$M$3:$M$39,PARTICIPANTES!A189,'Pre-Estatal'!$N$3:$N$39)+SUMIF('Pre-Estatal'!$O$3:$O$39,PARTICIPANTES!A189,'Pre-Estatal'!$P$3:$P$39)+SUMIF('Pre-Estatal'!$Q$3:$Q$39,PARTICIPANTES!A189,'Pre-Estatal'!$R$3:$R$39)+SUMIF('Pre-Estatal'!$S$3:$S$39,PARTICIPANTES!A189,'Pre-Estatal'!$T$3:$T$39)+SUMIF('Pre-Estatal'!$U$3:$U$39,PARTICIPANTES!A189,'Pre-Estatal'!$V$3:$V$39)+SUMIF('Pre-Estatal'!$W$3:$W$39,PARTICIPANTES!A189,'Pre-Estatal'!$X$3:$X$39)+SUMIF('Pre-Estatal'!$Y$3:$Y$39,PARTICIPANTES!A189,'Pre-Estatal'!$Z$3:$Z$39)</f>
        <v>0</v>
      </c>
      <c r="L189">
        <f ca="1">SUMIF(Estatal!$C$3:$C$39,PARTICIPANTES!A189,Estatal!$D$3:$D$39)+SUMIF(Estatal!$E$3:$E$39,PARTICIPANTES!A189,Estatal!$F$3:$F$39)+SUMIF(Estatal!$G$3:$G$39,PARTICIPANTES!A189,Estatal!$H$3:$H$39)+SUMIF(Estatal!$I$3:$I$39,PARTICIPANTES!A189,Estatal!$J$3:$J$39)+SUMIF(Estatal!$K$3:$K$39,PARTICIPANTES!A189,Estatal!$L$3:$L$39)+SUMIF(Estatal!$M$3:$M$39,PARTICIPANTES!A189,Estatal!$N$3:$N$39)+SUMIF(Estatal!$O$3:$O$39,PARTICIPANTES!A189,Estatal!$P$3:$P$39)+SUMIF(Estatal!$Q$3:$MQ$39,PARTICIPANTES!A189,Estatal!$R$3:$R$39)+SUMIF(Estatal!$S$3:$S$39,PARTICIPANTES!A189,Estatal!$T$3:$T$39)+SUMIF(Estatal!$U$3:$U$39,PARTICIPANTES!A189,Estatal!$V$3:$V$39)+SUMIF(Estatal!$W$3:$W$39,PARTICIPANTES!A189,Estatal!$X$3:$X$39)+SUMIF(Estatal!$Y$3:$Y$39,PARTICIPANTES!A189,Estatal!$Z$3:$Z$39)</f>
        <v>0</v>
      </c>
      <c r="O189" s="24">
        <f t="shared" ca="1" si="3"/>
        <v>0</v>
      </c>
    </row>
    <row r="190" spans="1:15">
      <c r="A190" t="s">
        <v>233</v>
      </c>
      <c r="B190" t="s">
        <v>23</v>
      </c>
      <c r="C190" s="6" t="s">
        <v>49</v>
      </c>
      <c r="D190" s="6" t="s">
        <v>18</v>
      </c>
      <c r="F190">
        <f>SUMIF(Liga!$A$2:$A$501,PARTICIPANTES!A190,Liga!$J$2:$J$501)</f>
        <v>0</v>
      </c>
      <c r="G190">
        <f>SUMIF('Copa EUS ABS Equipos'!$A$2:$A$26,PARTICIPANTES!A190,'Copa EUS ABS Equipos'!$C$2:$C$26)</f>
        <v>0</v>
      </c>
      <c r="J190">
        <f>SUMIF(Trials!$C$3:$C$53,PARTICIPANTES!A190,Trials!$D$3:$D$53)+SUMIF(Trials!$E$3:$E$53,PARTICIPANTES!A190,Trials!$F$3:$F$53)+SUMIF(Trials!$G$3:$G$53,PARTICIPANTES!A190,Trials!$H$3:$H$53)+SUMIF(Trials!$I$3:$I$53,PARTICIPANTES!A190,Trials!$J$3:$J$53)+SUMIF(Trials!$K$3:$K$53,PARTICIPANTES!A190,Trials!$L$3:$L$53)+SUMIF(Trials!$M$3:$M$53,PARTICIPANTES!A190,Trials!$N$3:$N$53)</f>
        <v>0</v>
      </c>
      <c r="K190">
        <f>SUMIF('Pre-Estatal'!$C$3:$C$39,PARTICIPANTES!A190,'Pre-Estatal'!$D$3:$D$39)+SUMIF('Pre-Estatal'!$E$3:$E$39,PARTICIPANTES!A190,'Pre-Estatal'!$F$3:$F$39)+SUMIF('Pre-Estatal'!$G$3:$G$39,PARTICIPANTES!A190,'Pre-Estatal'!$H$3:$H$39)+SUMIF('Pre-Estatal'!$I$3:$I$39,PARTICIPANTES!A190,'Pre-Estatal'!$J$3:$J$39)+SUMIF('Pre-Estatal'!$K$3:$K$39,PARTICIPANTES!A190,'Pre-Estatal'!$L$3:$L$39)+SUMIF('Pre-Estatal'!$M$3:$M$39,PARTICIPANTES!A190,'Pre-Estatal'!$N$3:$N$39)+SUMIF('Pre-Estatal'!$O$3:$O$39,PARTICIPANTES!A190,'Pre-Estatal'!$P$3:$P$39)+SUMIF('Pre-Estatal'!$Q$3:$Q$39,PARTICIPANTES!A190,'Pre-Estatal'!$R$3:$R$39)+SUMIF('Pre-Estatal'!$S$3:$S$39,PARTICIPANTES!A190,'Pre-Estatal'!$T$3:$T$39)+SUMIF('Pre-Estatal'!$U$3:$U$39,PARTICIPANTES!A190,'Pre-Estatal'!$V$3:$V$39)+SUMIF('Pre-Estatal'!$W$3:$W$39,PARTICIPANTES!A190,'Pre-Estatal'!$X$3:$X$39)+SUMIF('Pre-Estatal'!$Y$3:$Y$39,PARTICIPANTES!A190,'Pre-Estatal'!$Z$3:$Z$39)</f>
        <v>0</v>
      </c>
      <c r="L190">
        <f ca="1">SUMIF(Estatal!$C$3:$C$39,PARTICIPANTES!A190,Estatal!$D$3:$D$39)+SUMIF(Estatal!$E$3:$E$39,PARTICIPANTES!A190,Estatal!$F$3:$F$39)+SUMIF(Estatal!$G$3:$G$39,PARTICIPANTES!A190,Estatal!$H$3:$H$39)+SUMIF(Estatal!$I$3:$I$39,PARTICIPANTES!A190,Estatal!$J$3:$J$39)+SUMIF(Estatal!$K$3:$K$39,PARTICIPANTES!A190,Estatal!$L$3:$L$39)+SUMIF(Estatal!$M$3:$M$39,PARTICIPANTES!A190,Estatal!$N$3:$N$39)+SUMIF(Estatal!$O$3:$O$39,PARTICIPANTES!A190,Estatal!$P$3:$P$39)+SUMIF(Estatal!$Q$3:$MQ$39,PARTICIPANTES!A190,Estatal!$R$3:$R$39)+SUMIF(Estatal!$S$3:$S$39,PARTICIPANTES!A190,Estatal!$T$3:$T$39)+SUMIF(Estatal!$U$3:$U$39,PARTICIPANTES!A190,Estatal!$V$3:$V$39)+SUMIF(Estatal!$W$3:$W$39,PARTICIPANTES!A190,Estatal!$X$3:$X$39)+SUMIF(Estatal!$Y$3:$Y$39,PARTICIPANTES!A190,Estatal!$Z$3:$Z$39)</f>
        <v>0</v>
      </c>
      <c r="O190" s="24">
        <f t="shared" ca="1" si="3"/>
        <v>0</v>
      </c>
    </row>
    <row r="191" spans="1:15">
      <c r="A191" t="s">
        <v>234</v>
      </c>
      <c r="B191" t="s">
        <v>23</v>
      </c>
      <c r="C191" s="6" t="s">
        <v>40</v>
      </c>
      <c r="D191" s="6" t="s">
        <v>18</v>
      </c>
      <c r="F191">
        <f>SUMIF(Liga!$A$2:$A$501,PARTICIPANTES!A191,Liga!$J$2:$J$501)</f>
        <v>0</v>
      </c>
      <c r="G191">
        <f>SUMIF('Copa EUS ABS Equipos'!$A$2:$A$26,PARTICIPANTES!A191,'Copa EUS ABS Equipos'!$C$2:$C$26)</f>
        <v>0</v>
      </c>
      <c r="J191">
        <f>SUMIF(Trials!$C$3:$C$53,PARTICIPANTES!A191,Trials!$D$3:$D$53)+SUMIF(Trials!$E$3:$E$53,PARTICIPANTES!A191,Trials!$F$3:$F$53)+SUMIF(Trials!$G$3:$G$53,PARTICIPANTES!A191,Trials!$H$3:$H$53)+SUMIF(Trials!$I$3:$I$53,PARTICIPANTES!A191,Trials!$J$3:$J$53)+SUMIF(Trials!$K$3:$K$53,PARTICIPANTES!A191,Trials!$L$3:$L$53)+SUMIF(Trials!$M$3:$M$53,PARTICIPANTES!A191,Trials!$N$3:$N$53)</f>
        <v>0</v>
      </c>
      <c r="K191">
        <f>SUMIF('Pre-Estatal'!$C$3:$C$39,PARTICIPANTES!A191,'Pre-Estatal'!$D$3:$D$39)+SUMIF('Pre-Estatal'!$E$3:$E$39,PARTICIPANTES!A191,'Pre-Estatal'!$F$3:$F$39)+SUMIF('Pre-Estatal'!$G$3:$G$39,PARTICIPANTES!A191,'Pre-Estatal'!$H$3:$H$39)+SUMIF('Pre-Estatal'!$I$3:$I$39,PARTICIPANTES!A191,'Pre-Estatal'!$J$3:$J$39)+SUMIF('Pre-Estatal'!$K$3:$K$39,PARTICIPANTES!A191,'Pre-Estatal'!$L$3:$L$39)+SUMIF('Pre-Estatal'!$M$3:$M$39,PARTICIPANTES!A191,'Pre-Estatal'!$N$3:$N$39)+SUMIF('Pre-Estatal'!$O$3:$O$39,PARTICIPANTES!A191,'Pre-Estatal'!$P$3:$P$39)+SUMIF('Pre-Estatal'!$Q$3:$Q$39,PARTICIPANTES!A191,'Pre-Estatal'!$R$3:$R$39)+SUMIF('Pre-Estatal'!$S$3:$S$39,PARTICIPANTES!A191,'Pre-Estatal'!$T$3:$T$39)+SUMIF('Pre-Estatal'!$U$3:$U$39,PARTICIPANTES!A191,'Pre-Estatal'!$V$3:$V$39)+SUMIF('Pre-Estatal'!$W$3:$W$39,PARTICIPANTES!A191,'Pre-Estatal'!$X$3:$X$39)+SUMIF('Pre-Estatal'!$Y$3:$Y$39,PARTICIPANTES!A191,'Pre-Estatal'!$Z$3:$Z$39)</f>
        <v>0</v>
      </c>
      <c r="L191">
        <f ca="1">SUMIF(Estatal!$C$3:$C$39,PARTICIPANTES!A191,Estatal!$D$3:$D$39)+SUMIF(Estatal!$E$3:$E$39,PARTICIPANTES!A191,Estatal!$F$3:$F$39)+SUMIF(Estatal!$G$3:$G$39,PARTICIPANTES!A191,Estatal!$H$3:$H$39)+SUMIF(Estatal!$I$3:$I$39,PARTICIPANTES!A191,Estatal!$J$3:$J$39)+SUMIF(Estatal!$K$3:$K$39,PARTICIPANTES!A191,Estatal!$L$3:$L$39)+SUMIF(Estatal!$M$3:$M$39,PARTICIPANTES!A191,Estatal!$N$3:$N$39)+SUMIF(Estatal!$O$3:$O$39,PARTICIPANTES!A191,Estatal!$P$3:$P$39)+SUMIF(Estatal!$Q$3:$MQ$39,PARTICIPANTES!A191,Estatal!$R$3:$R$39)+SUMIF(Estatal!$S$3:$S$39,PARTICIPANTES!A191,Estatal!$T$3:$T$39)+SUMIF(Estatal!$U$3:$U$39,PARTICIPANTES!A191,Estatal!$V$3:$V$39)+SUMIF(Estatal!$W$3:$W$39,PARTICIPANTES!A191,Estatal!$X$3:$X$39)+SUMIF(Estatal!$Y$3:$Y$39,PARTICIPANTES!A191,Estatal!$Z$3:$Z$39)</f>
        <v>0</v>
      </c>
      <c r="O191" s="24">
        <f t="shared" ca="1" si="3"/>
        <v>0</v>
      </c>
    </row>
    <row r="192" spans="1:15">
      <c r="A192" t="s">
        <v>235</v>
      </c>
      <c r="B192" t="s">
        <v>115</v>
      </c>
      <c r="C192" s="6" t="s">
        <v>20</v>
      </c>
      <c r="D192" s="6" t="s">
        <v>18</v>
      </c>
      <c r="F192">
        <f>SUMIF(Liga!$A$2:$A$501,PARTICIPANTES!A192,Liga!$J$2:$J$501)</f>
        <v>0</v>
      </c>
      <c r="G192">
        <f>SUMIF('Copa EUS ABS Equipos'!$A$2:$A$26,PARTICIPANTES!A192,'Copa EUS ABS Equipos'!$C$2:$C$26)</f>
        <v>0</v>
      </c>
      <c r="J192">
        <f>SUMIF(Trials!$C$3:$C$53,PARTICIPANTES!A192,Trials!$D$3:$D$53)+SUMIF(Trials!$E$3:$E$53,PARTICIPANTES!A192,Trials!$F$3:$F$53)+SUMIF(Trials!$G$3:$G$53,PARTICIPANTES!A192,Trials!$H$3:$H$53)+SUMIF(Trials!$I$3:$I$53,PARTICIPANTES!A192,Trials!$J$3:$J$53)+SUMIF(Trials!$K$3:$K$53,PARTICIPANTES!A192,Trials!$L$3:$L$53)+SUMIF(Trials!$M$3:$M$53,PARTICIPANTES!A192,Trials!$N$3:$N$53)</f>
        <v>0</v>
      </c>
      <c r="K192">
        <f>SUMIF('Pre-Estatal'!$C$3:$C$39,PARTICIPANTES!A192,'Pre-Estatal'!$D$3:$D$39)+SUMIF('Pre-Estatal'!$E$3:$E$39,PARTICIPANTES!A192,'Pre-Estatal'!$F$3:$F$39)+SUMIF('Pre-Estatal'!$G$3:$G$39,PARTICIPANTES!A192,'Pre-Estatal'!$H$3:$H$39)+SUMIF('Pre-Estatal'!$I$3:$I$39,PARTICIPANTES!A192,'Pre-Estatal'!$J$3:$J$39)+SUMIF('Pre-Estatal'!$K$3:$K$39,PARTICIPANTES!A192,'Pre-Estatal'!$L$3:$L$39)+SUMIF('Pre-Estatal'!$M$3:$M$39,PARTICIPANTES!A192,'Pre-Estatal'!$N$3:$N$39)+SUMIF('Pre-Estatal'!$O$3:$O$39,PARTICIPANTES!A192,'Pre-Estatal'!$P$3:$P$39)+SUMIF('Pre-Estatal'!$Q$3:$Q$39,PARTICIPANTES!A192,'Pre-Estatal'!$R$3:$R$39)+SUMIF('Pre-Estatal'!$S$3:$S$39,PARTICIPANTES!A192,'Pre-Estatal'!$T$3:$T$39)+SUMIF('Pre-Estatal'!$U$3:$U$39,PARTICIPANTES!A192,'Pre-Estatal'!$V$3:$V$39)+SUMIF('Pre-Estatal'!$W$3:$W$39,PARTICIPANTES!A192,'Pre-Estatal'!$X$3:$X$39)+SUMIF('Pre-Estatal'!$Y$3:$Y$39,PARTICIPANTES!A192,'Pre-Estatal'!$Z$3:$Z$39)</f>
        <v>0</v>
      </c>
      <c r="L192">
        <f ca="1">SUMIF(Estatal!$C$3:$C$39,PARTICIPANTES!A192,Estatal!$D$3:$D$39)+SUMIF(Estatal!$E$3:$E$39,PARTICIPANTES!A192,Estatal!$F$3:$F$39)+SUMIF(Estatal!$G$3:$G$39,PARTICIPANTES!A192,Estatal!$H$3:$H$39)+SUMIF(Estatal!$I$3:$I$39,PARTICIPANTES!A192,Estatal!$J$3:$J$39)+SUMIF(Estatal!$K$3:$K$39,PARTICIPANTES!A192,Estatal!$L$3:$L$39)+SUMIF(Estatal!$M$3:$M$39,PARTICIPANTES!A192,Estatal!$N$3:$N$39)+SUMIF(Estatal!$O$3:$O$39,PARTICIPANTES!A192,Estatal!$P$3:$P$39)+SUMIF(Estatal!$Q$3:$MQ$39,PARTICIPANTES!A192,Estatal!$R$3:$R$39)+SUMIF(Estatal!$S$3:$S$39,PARTICIPANTES!A192,Estatal!$T$3:$T$39)+SUMIF(Estatal!$U$3:$U$39,PARTICIPANTES!A192,Estatal!$V$3:$V$39)+SUMIF(Estatal!$W$3:$W$39,PARTICIPANTES!A192,Estatal!$X$3:$X$39)+SUMIF(Estatal!$Y$3:$Y$39,PARTICIPANTES!A192,Estatal!$Z$3:$Z$39)</f>
        <v>0</v>
      </c>
      <c r="O192" s="24">
        <f t="shared" ca="1" si="3"/>
        <v>0</v>
      </c>
    </row>
    <row r="193" spans="1:15">
      <c r="A193" t="s">
        <v>236</v>
      </c>
      <c r="B193" t="s">
        <v>115</v>
      </c>
      <c r="C193" s="6" t="s">
        <v>237</v>
      </c>
      <c r="D193" s="6" t="s">
        <v>18</v>
      </c>
      <c r="F193">
        <f>SUMIF(Liga!$A$2:$A$501,PARTICIPANTES!A193,Liga!$J$2:$J$501)</f>
        <v>0</v>
      </c>
      <c r="G193">
        <f>SUMIF('Copa EUS ABS Equipos'!$A$2:$A$26,PARTICIPANTES!A193,'Copa EUS ABS Equipos'!$C$2:$C$26)</f>
        <v>0</v>
      </c>
      <c r="J193">
        <f>SUMIF(Trials!$C$3:$C$53,PARTICIPANTES!A193,Trials!$D$3:$D$53)+SUMIF(Trials!$E$3:$E$53,PARTICIPANTES!A193,Trials!$F$3:$F$53)+SUMIF(Trials!$G$3:$G$53,PARTICIPANTES!A193,Trials!$H$3:$H$53)+SUMIF(Trials!$I$3:$I$53,PARTICIPANTES!A193,Trials!$J$3:$J$53)+SUMIF(Trials!$K$3:$K$53,PARTICIPANTES!A193,Trials!$L$3:$L$53)+SUMIF(Trials!$M$3:$M$53,PARTICIPANTES!A193,Trials!$N$3:$N$53)</f>
        <v>0</v>
      </c>
      <c r="K193">
        <f>SUMIF('Pre-Estatal'!$C$3:$C$39,PARTICIPANTES!A193,'Pre-Estatal'!$D$3:$D$39)+SUMIF('Pre-Estatal'!$E$3:$E$39,PARTICIPANTES!A193,'Pre-Estatal'!$F$3:$F$39)+SUMIF('Pre-Estatal'!$G$3:$G$39,PARTICIPANTES!A193,'Pre-Estatal'!$H$3:$H$39)+SUMIF('Pre-Estatal'!$I$3:$I$39,PARTICIPANTES!A193,'Pre-Estatal'!$J$3:$J$39)+SUMIF('Pre-Estatal'!$K$3:$K$39,PARTICIPANTES!A193,'Pre-Estatal'!$L$3:$L$39)+SUMIF('Pre-Estatal'!$M$3:$M$39,PARTICIPANTES!A193,'Pre-Estatal'!$N$3:$N$39)+SUMIF('Pre-Estatal'!$O$3:$O$39,PARTICIPANTES!A193,'Pre-Estatal'!$P$3:$P$39)+SUMIF('Pre-Estatal'!$Q$3:$Q$39,PARTICIPANTES!A193,'Pre-Estatal'!$R$3:$R$39)+SUMIF('Pre-Estatal'!$S$3:$S$39,PARTICIPANTES!A193,'Pre-Estatal'!$T$3:$T$39)+SUMIF('Pre-Estatal'!$U$3:$U$39,PARTICIPANTES!A193,'Pre-Estatal'!$V$3:$V$39)+SUMIF('Pre-Estatal'!$W$3:$W$39,PARTICIPANTES!A193,'Pre-Estatal'!$X$3:$X$39)+SUMIF('Pre-Estatal'!$Y$3:$Y$39,PARTICIPANTES!A193,'Pre-Estatal'!$Z$3:$Z$39)</f>
        <v>0</v>
      </c>
      <c r="L193">
        <f ca="1">SUMIF(Estatal!$C$3:$C$39,PARTICIPANTES!A193,Estatal!$D$3:$D$39)+SUMIF(Estatal!$E$3:$E$39,PARTICIPANTES!A193,Estatal!$F$3:$F$39)+SUMIF(Estatal!$G$3:$G$39,PARTICIPANTES!A193,Estatal!$H$3:$H$39)+SUMIF(Estatal!$I$3:$I$39,PARTICIPANTES!A193,Estatal!$J$3:$J$39)+SUMIF(Estatal!$K$3:$K$39,PARTICIPANTES!A193,Estatal!$L$3:$L$39)+SUMIF(Estatal!$M$3:$M$39,PARTICIPANTES!A193,Estatal!$N$3:$N$39)+SUMIF(Estatal!$O$3:$O$39,PARTICIPANTES!A193,Estatal!$P$3:$P$39)+SUMIF(Estatal!$Q$3:$MQ$39,PARTICIPANTES!A193,Estatal!$R$3:$R$39)+SUMIF(Estatal!$S$3:$S$39,PARTICIPANTES!A193,Estatal!$T$3:$T$39)+SUMIF(Estatal!$U$3:$U$39,PARTICIPANTES!A193,Estatal!$V$3:$V$39)+SUMIF(Estatal!$W$3:$W$39,PARTICIPANTES!A193,Estatal!$X$3:$X$39)+SUMIF(Estatal!$Y$3:$Y$39,PARTICIPANTES!A193,Estatal!$Z$3:$Z$39)</f>
        <v>0</v>
      </c>
      <c r="O193" s="24">
        <f t="shared" ca="1" si="3"/>
        <v>0</v>
      </c>
    </row>
    <row r="194" spans="1:15">
      <c r="A194" t="s">
        <v>238</v>
      </c>
      <c r="B194" t="s">
        <v>115</v>
      </c>
      <c r="C194" s="6" t="s">
        <v>58</v>
      </c>
      <c r="D194" s="6" t="s">
        <v>18</v>
      </c>
      <c r="F194">
        <f>SUMIF(Liga!$A$2:$A$501,PARTICIPANTES!A194,Liga!$J$2:$J$501)</f>
        <v>0</v>
      </c>
      <c r="G194">
        <f>SUMIF('Copa EUS ABS Equipos'!$A$2:$A$26,PARTICIPANTES!A194,'Copa EUS ABS Equipos'!$C$2:$C$26)</f>
        <v>0</v>
      </c>
      <c r="J194">
        <f>SUMIF(Trials!$C$3:$C$53,PARTICIPANTES!A194,Trials!$D$3:$D$53)+SUMIF(Trials!$E$3:$E$53,PARTICIPANTES!A194,Trials!$F$3:$F$53)+SUMIF(Trials!$G$3:$G$53,PARTICIPANTES!A194,Trials!$H$3:$H$53)+SUMIF(Trials!$I$3:$I$53,PARTICIPANTES!A194,Trials!$J$3:$J$53)+SUMIF(Trials!$K$3:$K$53,PARTICIPANTES!A194,Trials!$L$3:$L$53)+SUMIF(Trials!$M$3:$M$53,PARTICIPANTES!A194,Trials!$N$3:$N$53)</f>
        <v>0</v>
      </c>
      <c r="K194">
        <f>SUMIF('Pre-Estatal'!$C$3:$C$39,PARTICIPANTES!A194,'Pre-Estatal'!$D$3:$D$39)+SUMIF('Pre-Estatal'!$E$3:$E$39,PARTICIPANTES!A194,'Pre-Estatal'!$F$3:$F$39)+SUMIF('Pre-Estatal'!$G$3:$G$39,PARTICIPANTES!A194,'Pre-Estatal'!$H$3:$H$39)+SUMIF('Pre-Estatal'!$I$3:$I$39,PARTICIPANTES!A194,'Pre-Estatal'!$J$3:$J$39)+SUMIF('Pre-Estatal'!$K$3:$K$39,PARTICIPANTES!A194,'Pre-Estatal'!$L$3:$L$39)+SUMIF('Pre-Estatal'!$M$3:$M$39,PARTICIPANTES!A194,'Pre-Estatal'!$N$3:$N$39)+SUMIF('Pre-Estatal'!$O$3:$O$39,PARTICIPANTES!A194,'Pre-Estatal'!$P$3:$P$39)+SUMIF('Pre-Estatal'!$Q$3:$Q$39,PARTICIPANTES!A194,'Pre-Estatal'!$R$3:$R$39)+SUMIF('Pre-Estatal'!$S$3:$S$39,PARTICIPANTES!A194,'Pre-Estatal'!$T$3:$T$39)+SUMIF('Pre-Estatal'!$U$3:$U$39,PARTICIPANTES!A194,'Pre-Estatal'!$V$3:$V$39)+SUMIF('Pre-Estatal'!$W$3:$W$39,PARTICIPANTES!A194,'Pre-Estatal'!$X$3:$X$39)+SUMIF('Pre-Estatal'!$Y$3:$Y$39,PARTICIPANTES!A194,'Pre-Estatal'!$Z$3:$Z$39)</f>
        <v>0</v>
      </c>
      <c r="L194">
        <f ca="1">SUMIF(Estatal!$C$3:$C$39,PARTICIPANTES!A194,Estatal!$D$3:$D$39)+SUMIF(Estatal!$E$3:$E$39,PARTICIPANTES!A194,Estatal!$F$3:$F$39)+SUMIF(Estatal!$G$3:$G$39,PARTICIPANTES!A194,Estatal!$H$3:$H$39)+SUMIF(Estatal!$I$3:$I$39,PARTICIPANTES!A194,Estatal!$J$3:$J$39)+SUMIF(Estatal!$K$3:$K$39,PARTICIPANTES!A194,Estatal!$L$3:$L$39)+SUMIF(Estatal!$M$3:$M$39,PARTICIPANTES!A194,Estatal!$N$3:$N$39)+SUMIF(Estatal!$O$3:$O$39,PARTICIPANTES!A194,Estatal!$P$3:$P$39)+SUMIF(Estatal!$Q$3:$MQ$39,PARTICIPANTES!A194,Estatal!$R$3:$R$39)+SUMIF(Estatal!$S$3:$S$39,PARTICIPANTES!A194,Estatal!$T$3:$T$39)+SUMIF(Estatal!$U$3:$U$39,PARTICIPANTES!A194,Estatal!$V$3:$V$39)+SUMIF(Estatal!$W$3:$W$39,PARTICIPANTES!A194,Estatal!$X$3:$X$39)+SUMIF(Estatal!$Y$3:$Y$39,PARTICIPANTES!A194,Estatal!$Z$3:$Z$39)</f>
        <v>0</v>
      </c>
      <c r="O194" s="24">
        <f t="shared" ca="1" si="3"/>
        <v>0</v>
      </c>
    </row>
    <row r="195" spans="1:15">
      <c r="A195" t="s">
        <v>239</v>
      </c>
      <c r="B195" t="s">
        <v>115</v>
      </c>
      <c r="C195" s="6" t="s">
        <v>64</v>
      </c>
      <c r="D195" s="6" t="s">
        <v>18</v>
      </c>
      <c r="F195">
        <f>SUMIF(Liga!$A$2:$A$501,PARTICIPANTES!A195,Liga!$J$2:$J$501)</f>
        <v>0</v>
      </c>
      <c r="G195">
        <f>SUMIF('Copa EUS ABS Equipos'!$A$2:$A$26,PARTICIPANTES!A195,'Copa EUS ABS Equipos'!$C$2:$C$26)</f>
        <v>0</v>
      </c>
      <c r="J195">
        <f>SUMIF(Trials!$C$3:$C$53,PARTICIPANTES!A195,Trials!$D$3:$D$53)+SUMIF(Trials!$E$3:$E$53,PARTICIPANTES!A195,Trials!$F$3:$F$53)+SUMIF(Trials!$G$3:$G$53,PARTICIPANTES!A195,Trials!$H$3:$H$53)+SUMIF(Trials!$I$3:$I$53,PARTICIPANTES!A195,Trials!$J$3:$J$53)+SUMIF(Trials!$K$3:$K$53,PARTICIPANTES!A195,Trials!$L$3:$L$53)+SUMIF(Trials!$M$3:$M$53,PARTICIPANTES!A195,Trials!$N$3:$N$53)</f>
        <v>0</v>
      </c>
      <c r="K195">
        <f>SUMIF('Pre-Estatal'!$C$3:$C$39,PARTICIPANTES!A195,'Pre-Estatal'!$D$3:$D$39)+SUMIF('Pre-Estatal'!$E$3:$E$39,PARTICIPANTES!A195,'Pre-Estatal'!$F$3:$F$39)+SUMIF('Pre-Estatal'!$G$3:$G$39,PARTICIPANTES!A195,'Pre-Estatal'!$H$3:$H$39)+SUMIF('Pre-Estatal'!$I$3:$I$39,PARTICIPANTES!A195,'Pre-Estatal'!$J$3:$J$39)+SUMIF('Pre-Estatal'!$K$3:$K$39,PARTICIPANTES!A195,'Pre-Estatal'!$L$3:$L$39)+SUMIF('Pre-Estatal'!$M$3:$M$39,PARTICIPANTES!A195,'Pre-Estatal'!$N$3:$N$39)+SUMIF('Pre-Estatal'!$O$3:$O$39,PARTICIPANTES!A195,'Pre-Estatal'!$P$3:$P$39)+SUMIF('Pre-Estatal'!$Q$3:$Q$39,PARTICIPANTES!A195,'Pre-Estatal'!$R$3:$R$39)+SUMIF('Pre-Estatal'!$S$3:$S$39,PARTICIPANTES!A195,'Pre-Estatal'!$T$3:$T$39)+SUMIF('Pre-Estatal'!$U$3:$U$39,PARTICIPANTES!A195,'Pre-Estatal'!$V$3:$V$39)+SUMIF('Pre-Estatal'!$W$3:$W$39,PARTICIPANTES!A195,'Pre-Estatal'!$X$3:$X$39)+SUMIF('Pre-Estatal'!$Y$3:$Y$39,PARTICIPANTES!A195,'Pre-Estatal'!$Z$3:$Z$39)</f>
        <v>0</v>
      </c>
      <c r="L195">
        <f ca="1">SUMIF(Estatal!$C$3:$C$39,PARTICIPANTES!A195,Estatal!$D$3:$D$39)+SUMIF(Estatal!$E$3:$E$39,PARTICIPANTES!A195,Estatal!$F$3:$F$39)+SUMIF(Estatal!$G$3:$G$39,PARTICIPANTES!A195,Estatal!$H$3:$H$39)+SUMIF(Estatal!$I$3:$I$39,PARTICIPANTES!A195,Estatal!$J$3:$J$39)+SUMIF(Estatal!$K$3:$K$39,PARTICIPANTES!A195,Estatal!$L$3:$L$39)+SUMIF(Estatal!$M$3:$M$39,PARTICIPANTES!A195,Estatal!$N$3:$N$39)+SUMIF(Estatal!$O$3:$O$39,PARTICIPANTES!A195,Estatal!$P$3:$P$39)+SUMIF(Estatal!$Q$3:$MQ$39,PARTICIPANTES!A195,Estatal!$R$3:$R$39)+SUMIF(Estatal!$S$3:$S$39,PARTICIPANTES!A195,Estatal!$T$3:$T$39)+SUMIF(Estatal!$U$3:$U$39,PARTICIPANTES!A195,Estatal!$V$3:$V$39)+SUMIF(Estatal!$W$3:$W$39,PARTICIPANTES!A195,Estatal!$X$3:$X$39)+SUMIF(Estatal!$Y$3:$Y$39,PARTICIPANTES!A195,Estatal!$Z$3:$Z$39)</f>
        <v>0</v>
      </c>
      <c r="O195" s="24">
        <f t="shared" ca="1" si="3"/>
        <v>0</v>
      </c>
    </row>
    <row r="196" spans="1:15">
      <c r="A196" t="s">
        <v>240</v>
      </c>
      <c r="B196" t="s">
        <v>115</v>
      </c>
      <c r="C196" s="6" t="s">
        <v>58</v>
      </c>
      <c r="D196" s="6" t="s">
        <v>18</v>
      </c>
      <c r="F196">
        <f>SUMIF(Liga!$A$2:$A$501,PARTICIPANTES!A196,Liga!$J$2:$J$501)</f>
        <v>0</v>
      </c>
      <c r="G196">
        <f>SUMIF('Copa EUS ABS Equipos'!$A$2:$A$26,PARTICIPANTES!A196,'Copa EUS ABS Equipos'!$C$2:$C$26)</f>
        <v>0</v>
      </c>
      <c r="J196">
        <f>SUMIF(Trials!$C$3:$C$53,PARTICIPANTES!A196,Trials!$D$3:$D$53)+SUMIF(Trials!$E$3:$E$53,PARTICIPANTES!A196,Trials!$F$3:$F$53)+SUMIF(Trials!$G$3:$G$53,PARTICIPANTES!A196,Trials!$H$3:$H$53)+SUMIF(Trials!$I$3:$I$53,PARTICIPANTES!A196,Trials!$J$3:$J$53)+SUMIF(Trials!$K$3:$K$53,PARTICIPANTES!A196,Trials!$L$3:$L$53)+SUMIF(Trials!$M$3:$M$53,PARTICIPANTES!A196,Trials!$N$3:$N$53)</f>
        <v>0</v>
      </c>
      <c r="K196">
        <f>SUMIF('Pre-Estatal'!$C$3:$C$39,PARTICIPANTES!A196,'Pre-Estatal'!$D$3:$D$39)+SUMIF('Pre-Estatal'!$E$3:$E$39,PARTICIPANTES!A196,'Pre-Estatal'!$F$3:$F$39)+SUMIF('Pre-Estatal'!$G$3:$G$39,PARTICIPANTES!A196,'Pre-Estatal'!$H$3:$H$39)+SUMIF('Pre-Estatal'!$I$3:$I$39,PARTICIPANTES!A196,'Pre-Estatal'!$J$3:$J$39)+SUMIF('Pre-Estatal'!$K$3:$K$39,PARTICIPANTES!A196,'Pre-Estatal'!$L$3:$L$39)+SUMIF('Pre-Estatal'!$M$3:$M$39,PARTICIPANTES!A196,'Pre-Estatal'!$N$3:$N$39)+SUMIF('Pre-Estatal'!$O$3:$O$39,PARTICIPANTES!A196,'Pre-Estatal'!$P$3:$P$39)+SUMIF('Pre-Estatal'!$Q$3:$Q$39,PARTICIPANTES!A196,'Pre-Estatal'!$R$3:$R$39)+SUMIF('Pre-Estatal'!$S$3:$S$39,PARTICIPANTES!A196,'Pre-Estatal'!$T$3:$T$39)+SUMIF('Pre-Estatal'!$U$3:$U$39,PARTICIPANTES!A196,'Pre-Estatal'!$V$3:$V$39)+SUMIF('Pre-Estatal'!$W$3:$W$39,PARTICIPANTES!A196,'Pre-Estatal'!$X$3:$X$39)+SUMIF('Pre-Estatal'!$Y$3:$Y$39,PARTICIPANTES!A196,'Pre-Estatal'!$Z$3:$Z$39)</f>
        <v>0</v>
      </c>
      <c r="L196">
        <f ca="1">SUMIF(Estatal!$C$3:$C$39,PARTICIPANTES!A196,Estatal!$D$3:$D$39)+SUMIF(Estatal!$E$3:$E$39,PARTICIPANTES!A196,Estatal!$F$3:$F$39)+SUMIF(Estatal!$G$3:$G$39,PARTICIPANTES!A196,Estatal!$H$3:$H$39)+SUMIF(Estatal!$I$3:$I$39,PARTICIPANTES!A196,Estatal!$J$3:$J$39)+SUMIF(Estatal!$K$3:$K$39,PARTICIPANTES!A196,Estatal!$L$3:$L$39)+SUMIF(Estatal!$M$3:$M$39,PARTICIPANTES!A196,Estatal!$N$3:$N$39)+SUMIF(Estatal!$O$3:$O$39,PARTICIPANTES!A196,Estatal!$P$3:$P$39)+SUMIF(Estatal!$Q$3:$MQ$39,PARTICIPANTES!A196,Estatal!$R$3:$R$39)+SUMIF(Estatal!$S$3:$S$39,PARTICIPANTES!A196,Estatal!$T$3:$T$39)+SUMIF(Estatal!$U$3:$U$39,PARTICIPANTES!A196,Estatal!$V$3:$V$39)+SUMIF(Estatal!$W$3:$W$39,PARTICIPANTES!A196,Estatal!$X$3:$X$39)+SUMIF(Estatal!$Y$3:$Y$39,PARTICIPANTES!A196,Estatal!$Z$3:$Z$39)</f>
        <v>0</v>
      </c>
      <c r="O196" s="24">
        <f t="shared" ca="1" si="3"/>
        <v>0</v>
      </c>
    </row>
    <row r="197" spans="1:15">
      <c r="A197" t="s">
        <v>241</v>
      </c>
      <c r="B197" t="s">
        <v>115</v>
      </c>
      <c r="C197" s="6" t="s">
        <v>60</v>
      </c>
      <c r="D197" s="6" t="s">
        <v>18</v>
      </c>
      <c r="F197">
        <f>SUMIF(Liga!$A$2:$A$501,PARTICIPANTES!A197,Liga!$J$2:$J$501)</f>
        <v>0</v>
      </c>
      <c r="G197">
        <f>SUMIF('Copa EUS ABS Equipos'!$A$2:$A$26,PARTICIPANTES!A197,'Copa EUS ABS Equipos'!$C$2:$C$26)</f>
        <v>0</v>
      </c>
      <c r="J197">
        <f>SUMIF(Trials!$C$3:$C$53,PARTICIPANTES!A197,Trials!$D$3:$D$53)+SUMIF(Trials!$E$3:$E$53,PARTICIPANTES!A197,Trials!$F$3:$F$53)+SUMIF(Trials!$G$3:$G$53,PARTICIPANTES!A197,Trials!$H$3:$H$53)+SUMIF(Trials!$I$3:$I$53,PARTICIPANTES!A197,Trials!$J$3:$J$53)+SUMIF(Trials!$K$3:$K$53,PARTICIPANTES!A197,Trials!$L$3:$L$53)+SUMIF(Trials!$M$3:$M$53,PARTICIPANTES!A197,Trials!$N$3:$N$53)</f>
        <v>0</v>
      </c>
      <c r="K197">
        <f>SUMIF('Pre-Estatal'!$C$3:$C$39,PARTICIPANTES!A197,'Pre-Estatal'!$D$3:$D$39)+SUMIF('Pre-Estatal'!$E$3:$E$39,PARTICIPANTES!A197,'Pre-Estatal'!$F$3:$F$39)+SUMIF('Pre-Estatal'!$G$3:$G$39,PARTICIPANTES!A197,'Pre-Estatal'!$H$3:$H$39)+SUMIF('Pre-Estatal'!$I$3:$I$39,PARTICIPANTES!A197,'Pre-Estatal'!$J$3:$J$39)+SUMIF('Pre-Estatal'!$K$3:$K$39,PARTICIPANTES!A197,'Pre-Estatal'!$L$3:$L$39)+SUMIF('Pre-Estatal'!$M$3:$M$39,PARTICIPANTES!A197,'Pre-Estatal'!$N$3:$N$39)+SUMIF('Pre-Estatal'!$O$3:$O$39,PARTICIPANTES!A197,'Pre-Estatal'!$P$3:$P$39)+SUMIF('Pre-Estatal'!$Q$3:$Q$39,PARTICIPANTES!A197,'Pre-Estatal'!$R$3:$R$39)+SUMIF('Pre-Estatal'!$S$3:$S$39,PARTICIPANTES!A197,'Pre-Estatal'!$T$3:$T$39)+SUMIF('Pre-Estatal'!$U$3:$U$39,PARTICIPANTES!A197,'Pre-Estatal'!$V$3:$V$39)+SUMIF('Pre-Estatal'!$W$3:$W$39,PARTICIPANTES!A197,'Pre-Estatal'!$X$3:$X$39)+SUMIF('Pre-Estatal'!$Y$3:$Y$39,PARTICIPANTES!A197,'Pre-Estatal'!$Z$3:$Z$39)</f>
        <v>0</v>
      </c>
      <c r="L197">
        <f ca="1">SUMIF(Estatal!$C$3:$C$39,PARTICIPANTES!A197,Estatal!$D$3:$D$39)+SUMIF(Estatal!$E$3:$E$39,PARTICIPANTES!A197,Estatal!$F$3:$F$39)+SUMIF(Estatal!$G$3:$G$39,PARTICIPANTES!A197,Estatal!$H$3:$H$39)+SUMIF(Estatal!$I$3:$I$39,PARTICIPANTES!A197,Estatal!$J$3:$J$39)+SUMIF(Estatal!$K$3:$K$39,PARTICIPANTES!A197,Estatal!$L$3:$L$39)+SUMIF(Estatal!$M$3:$M$39,PARTICIPANTES!A197,Estatal!$N$3:$N$39)+SUMIF(Estatal!$O$3:$O$39,PARTICIPANTES!A197,Estatal!$P$3:$P$39)+SUMIF(Estatal!$Q$3:$MQ$39,PARTICIPANTES!A197,Estatal!$R$3:$R$39)+SUMIF(Estatal!$S$3:$S$39,PARTICIPANTES!A197,Estatal!$T$3:$T$39)+SUMIF(Estatal!$U$3:$U$39,PARTICIPANTES!A197,Estatal!$V$3:$V$39)+SUMIF(Estatal!$W$3:$W$39,PARTICIPANTES!A197,Estatal!$X$3:$X$39)+SUMIF(Estatal!$Y$3:$Y$39,PARTICIPANTES!A197,Estatal!$Z$3:$Z$39)</f>
        <v>0</v>
      </c>
      <c r="O197" s="24">
        <f t="shared" ca="1" si="3"/>
        <v>0</v>
      </c>
    </row>
    <row r="198" spans="1:15">
      <c r="A198" t="s">
        <v>242</v>
      </c>
      <c r="B198" t="s">
        <v>115</v>
      </c>
      <c r="C198" s="6" t="s">
        <v>243</v>
      </c>
      <c r="D198" s="6" t="s">
        <v>18</v>
      </c>
      <c r="F198">
        <f>SUMIF(Liga!$A$2:$A$501,PARTICIPANTES!A198,Liga!$J$2:$J$501)</f>
        <v>60</v>
      </c>
      <c r="G198">
        <f>SUMIF('Copa EUS ABS Equipos'!$A$2:$A$26,PARTICIPANTES!A198,'Copa EUS ABS Equipos'!$C$2:$C$26)</f>
        <v>0</v>
      </c>
      <c r="J198">
        <f>SUMIF(Trials!$C$3:$C$53,PARTICIPANTES!A198,Trials!$D$3:$D$53)+SUMIF(Trials!$E$3:$E$53,PARTICIPANTES!A198,Trials!$F$3:$F$53)+SUMIF(Trials!$G$3:$G$53,PARTICIPANTES!A198,Trials!$H$3:$H$53)+SUMIF(Trials!$I$3:$I$53,PARTICIPANTES!A198,Trials!$J$3:$J$53)+SUMIF(Trials!$K$3:$K$53,PARTICIPANTES!A198,Trials!$L$3:$L$53)+SUMIF(Trials!$M$3:$M$53,PARTICIPANTES!A198,Trials!$N$3:$N$53)</f>
        <v>0</v>
      </c>
      <c r="K198">
        <f>SUMIF('Pre-Estatal'!$C$3:$C$39,PARTICIPANTES!A198,'Pre-Estatal'!$D$3:$D$39)+SUMIF('Pre-Estatal'!$E$3:$E$39,PARTICIPANTES!A198,'Pre-Estatal'!$F$3:$F$39)+SUMIF('Pre-Estatal'!$G$3:$G$39,PARTICIPANTES!A198,'Pre-Estatal'!$H$3:$H$39)+SUMIF('Pre-Estatal'!$I$3:$I$39,PARTICIPANTES!A198,'Pre-Estatal'!$J$3:$J$39)+SUMIF('Pre-Estatal'!$K$3:$K$39,PARTICIPANTES!A198,'Pre-Estatal'!$L$3:$L$39)+SUMIF('Pre-Estatal'!$M$3:$M$39,PARTICIPANTES!A198,'Pre-Estatal'!$N$3:$N$39)+SUMIF('Pre-Estatal'!$O$3:$O$39,PARTICIPANTES!A198,'Pre-Estatal'!$P$3:$P$39)+SUMIF('Pre-Estatal'!$Q$3:$Q$39,PARTICIPANTES!A198,'Pre-Estatal'!$R$3:$R$39)+SUMIF('Pre-Estatal'!$S$3:$S$39,PARTICIPANTES!A198,'Pre-Estatal'!$T$3:$T$39)+SUMIF('Pre-Estatal'!$U$3:$U$39,PARTICIPANTES!A198,'Pre-Estatal'!$V$3:$V$39)+SUMIF('Pre-Estatal'!$W$3:$W$39,PARTICIPANTES!A198,'Pre-Estatal'!$X$3:$X$39)+SUMIF('Pre-Estatal'!$Y$3:$Y$39,PARTICIPANTES!A198,'Pre-Estatal'!$Z$3:$Z$39)</f>
        <v>0</v>
      </c>
      <c r="L198">
        <f ca="1">SUMIF(Estatal!$C$3:$C$39,PARTICIPANTES!A198,Estatal!$D$3:$D$39)+SUMIF(Estatal!$E$3:$E$39,PARTICIPANTES!A198,Estatal!$F$3:$F$39)+SUMIF(Estatal!$G$3:$G$39,PARTICIPANTES!A198,Estatal!$H$3:$H$39)+SUMIF(Estatal!$I$3:$I$39,PARTICIPANTES!A198,Estatal!$J$3:$J$39)+SUMIF(Estatal!$K$3:$K$39,PARTICIPANTES!A198,Estatal!$L$3:$L$39)+SUMIF(Estatal!$M$3:$M$39,PARTICIPANTES!A198,Estatal!$N$3:$N$39)+SUMIF(Estatal!$O$3:$O$39,PARTICIPANTES!A198,Estatal!$P$3:$P$39)+SUMIF(Estatal!$Q$3:$MQ$39,PARTICIPANTES!A198,Estatal!$R$3:$R$39)+SUMIF(Estatal!$S$3:$S$39,PARTICIPANTES!A198,Estatal!$T$3:$T$39)+SUMIF(Estatal!$U$3:$U$39,PARTICIPANTES!A198,Estatal!$V$3:$V$39)+SUMIF(Estatal!$W$3:$W$39,PARTICIPANTES!A198,Estatal!$X$3:$X$39)+SUMIF(Estatal!$Y$3:$Y$39,PARTICIPANTES!A198,Estatal!$Z$3:$Z$39)</f>
        <v>0</v>
      </c>
      <c r="O198" s="24">
        <f t="shared" ca="1" si="3"/>
        <v>60</v>
      </c>
    </row>
    <row r="199" spans="1:15">
      <c r="A199" t="s">
        <v>244</v>
      </c>
      <c r="B199" t="s">
        <v>115</v>
      </c>
      <c r="C199" s="6" t="s">
        <v>20</v>
      </c>
      <c r="D199" s="6" t="s">
        <v>18</v>
      </c>
      <c r="F199">
        <f>SUMIF(Liga!$A$2:$A$501,PARTICIPANTES!A199,Liga!$J$2:$J$501)</f>
        <v>0</v>
      </c>
      <c r="G199">
        <f>SUMIF('Copa EUS ABS Equipos'!$A$2:$A$26,PARTICIPANTES!A199,'Copa EUS ABS Equipos'!$C$2:$C$26)</f>
        <v>0</v>
      </c>
      <c r="J199">
        <f>SUMIF(Trials!$C$3:$C$53,PARTICIPANTES!A199,Trials!$D$3:$D$53)+SUMIF(Trials!$E$3:$E$53,PARTICIPANTES!A199,Trials!$F$3:$F$53)+SUMIF(Trials!$G$3:$G$53,PARTICIPANTES!A199,Trials!$H$3:$H$53)+SUMIF(Trials!$I$3:$I$53,PARTICIPANTES!A199,Trials!$J$3:$J$53)+SUMIF(Trials!$K$3:$K$53,PARTICIPANTES!A199,Trials!$L$3:$L$53)+SUMIF(Trials!$M$3:$M$53,PARTICIPANTES!A199,Trials!$N$3:$N$53)</f>
        <v>0</v>
      </c>
      <c r="K199">
        <f>SUMIF('Pre-Estatal'!$C$3:$C$39,PARTICIPANTES!A199,'Pre-Estatal'!$D$3:$D$39)+SUMIF('Pre-Estatal'!$E$3:$E$39,PARTICIPANTES!A199,'Pre-Estatal'!$F$3:$F$39)+SUMIF('Pre-Estatal'!$G$3:$G$39,PARTICIPANTES!A199,'Pre-Estatal'!$H$3:$H$39)+SUMIF('Pre-Estatal'!$I$3:$I$39,PARTICIPANTES!A199,'Pre-Estatal'!$J$3:$J$39)+SUMIF('Pre-Estatal'!$K$3:$K$39,PARTICIPANTES!A199,'Pre-Estatal'!$L$3:$L$39)+SUMIF('Pre-Estatal'!$M$3:$M$39,PARTICIPANTES!A199,'Pre-Estatal'!$N$3:$N$39)+SUMIF('Pre-Estatal'!$O$3:$O$39,PARTICIPANTES!A199,'Pre-Estatal'!$P$3:$P$39)+SUMIF('Pre-Estatal'!$Q$3:$Q$39,PARTICIPANTES!A199,'Pre-Estatal'!$R$3:$R$39)+SUMIF('Pre-Estatal'!$S$3:$S$39,PARTICIPANTES!A199,'Pre-Estatal'!$T$3:$T$39)+SUMIF('Pre-Estatal'!$U$3:$U$39,PARTICIPANTES!A199,'Pre-Estatal'!$V$3:$V$39)+SUMIF('Pre-Estatal'!$W$3:$W$39,PARTICIPANTES!A199,'Pre-Estatal'!$X$3:$X$39)+SUMIF('Pre-Estatal'!$Y$3:$Y$39,PARTICIPANTES!A199,'Pre-Estatal'!$Z$3:$Z$39)</f>
        <v>0</v>
      </c>
      <c r="L199">
        <f ca="1">SUMIF(Estatal!$C$3:$C$39,PARTICIPANTES!A199,Estatal!$D$3:$D$39)+SUMIF(Estatal!$E$3:$E$39,PARTICIPANTES!A199,Estatal!$F$3:$F$39)+SUMIF(Estatal!$G$3:$G$39,PARTICIPANTES!A199,Estatal!$H$3:$H$39)+SUMIF(Estatal!$I$3:$I$39,PARTICIPANTES!A199,Estatal!$J$3:$J$39)+SUMIF(Estatal!$K$3:$K$39,PARTICIPANTES!A199,Estatal!$L$3:$L$39)+SUMIF(Estatal!$M$3:$M$39,PARTICIPANTES!A199,Estatal!$N$3:$N$39)+SUMIF(Estatal!$O$3:$O$39,PARTICIPANTES!A199,Estatal!$P$3:$P$39)+SUMIF(Estatal!$Q$3:$MQ$39,PARTICIPANTES!A199,Estatal!$R$3:$R$39)+SUMIF(Estatal!$S$3:$S$39,PARTICIPANTES!A199,Estatal!$T$3:$T$39)+SUMIF(Estatal!$U$3:$U$39,PARTICIPANTES!A199,Estatal!$V$3:$V$39)+SUMIF(Estatal!$W$3:$W$39,PARTICIPANTES!A199,Estatal!$X$3:$X$39)+SUMIF(Estatal!$Y$3:$Y$39,PARTICIPANTES!A199,Estatal!$Z$3:$Z$39)</f>
        <v>0</v>
      </c>
      <c r="O199" s="24">
        <f t="shared" ca="1" si="3"/>
        <v>0</v>
      </c>
    </row>
    <row r="200" spans="1:15">
      <c r="A200" t="s">
        <v>245</v>
      </c>
      <c r="B200" t="s">
        <v>115</v>
      </c>
      <c r="C200" s="6" t="s">
        <v>60</v>
      </c>
      <c r="D200" s="6" t="s">
        <v>18</v>
      </c>
      <c r="F200">
        <f>SUMIF(Liga!$A$2:$A$501,PARTICIPANTES!A200,Liga!$J$2:$J$501)</f>
        <v>0</v>
      </c>
      <c r="G200">
        <f>SUMIF('Copa EUS ABS Equipos'!$A$2:$A$26,PARTICIPANTES!A200,'Copa EUS ABS Equipos'!$C$2:$C$26)</f>
        <v>0</v>
      </c>
      <c r="J200">
        <f>SUMIF(Trials!$C$3:$C$53,PARTICIPANTES!A200,Trials!$D$3:$D$53)+SUMIF(Trials!$E$3:$E$53,PARTICIPANTES!A200,Trials!$F$3:$F$53)+SUMIF(Trials!$G$3:$G$53,PARTICIPANTES!A200,Trials!$H$3:$H$53)+SUMIF(Trials!$I$3:$I$53,PARTICIPANTES!A200,Trials!$J$3:$J$53)+SUMIF(Trials!$K$3:$K$53,PARTICIPANTES!A200,Trials!$L$3:$L$53)+SUMIF(Trials!$M$3:$M$53,PARTICIPANTES!A200,Trials!$N$3:$N$53)</f>
        <v>0</v>
      </c>
      <c r="K200">
        <f>SUMIF('Pre-Estatal'!$C$3:$C$39,PARTICIPANTES!A200,'Pre-Estatal'!$D$3:$D$39)+SUMIF('Pre-Estatal'!$E$3:$E$39,PARTICIPANTES!A200,'Pre-Estatal'!$F$3:$F$39)+SUMIF('Pre-Estatal'!$G$3:$G$39,PARTICIPANTES!A200,'Pre-Estatal'!$H$3:$H$39)+SUMIF('Pre-Estatal'!$I$3:$I$39,PARTICIPANTES!A200,'Pre-Estatal'!$J$3:$J$39)+SUMIF('Pre-Estatal'!$K$3:$K$39,PARTICIPANTES!A200,'Pre-Estatal'!$L$3:$L$39)+SUMIF('Pre-Estatal'!$M$3:$M$39,PARTICIPANTES!A200,'Pre-Estatal'!$N$3:$N$39)+SUMIF('Pre-Estatal'!$O$3:$O$39,PARTICIPANTES!A200,'Pre-Estatal'!$P$3:$P$39)+SUMIF('Pre-Estatal'!$Q$3:$Q$39,PARTICIPANTES!A200,'Pre-Estatal'!$R$3:$R$39)+SUMIF('Pre-Estatal'!$S$3:$S$39,PARTICIPANTES!A200,'Pre-Estatal'!$T$3:$T$39)+SUMIF('Pre-Estatal'!$U$3:$U$39,PARTICIPANTES!A200,'Pre-Estatal'!$V$3:$V$39)+SUMIF('Pre-Estatal'!$W$3:$W$39,PARTICIPANTES!A200,'Pre-Estatal'!$X$3:$X$39)+SUMIF('Pre-Estatal'!$Y$3:$Y$39,PARTICIPANTES!A200,'Pre-Estatal'!$Z$3:$Z$39)</f>
        <v>0</v>
      </c>
      <c r="L200">
        <f ca="1">SUMIF(Estatal!$C$3:$C$39,PARTICIPANTES!A200,Estatal!$D$3:$D$39)+SUMIF(Estatal!$E$3:$E$39,PARTICIPANTES!A200,Estatal!$F$3:$F$39)+SUMIF(Estatal!$G$3:$G$39,PARTICIPANTES!A200,Estatal!$H$3:$H$39)+SUMIF(Estatal!$I$3:$I$39,PARTICIPANTES!A200,Estatal!$J$3:$J$39)+SUMIF(Estatal!$K$3:$K$39,PARTICIPANTES!A200,Estatal!$L$3:$L$39)+SUMIF(Estatal!$M$3:$M$39,PARTICIPANTES!A200,Estatal!$N$3:$N$39)+SUMIF(Estatal!$O$3:$O$39,PARTICIPANTES!A200,Estatal!$P$3:$P$39)+SUMIF(Estatal!$Q$3:$MQ$39,PARTICIPANTES!A200,Estatal!$R$3:$R$39)+SUMIF(Estatal!$S$3:$S$39,PARTICIPANTES!A200,Estatal!$T$3:$T$39)+SUMIF(Estatal!$U$3:$U$39,PARTICIPANTES!A200,Estatal!$V$3:$V$39)+SUMIF(Estatal!$W$3:$W$39,PARTICIPANTES!A200,Estatal!$X$3:$X$39)+SUMIF(Estatal!$Y$3:$Y$39,PARTICIPANTES!A200,Estatal!$Z$3:$Z$39)</f>
        <v>0</v>
      </c>
      <c r="O200" s="24">
        <f t="shared" ca="1" si="3"/>
        <v>0</v>
      </c>
    </row>
    <row r="201" spans="1:15">
      <c r="A201" t="s">
        <v>246</v>
      </c>
      <c r="B201" t="s">
        <v>115</v>
      </c>
      <c r="C201" s="6" t="s">
        <v>17</v>
      </c>
      <c r="D201" s="6" t="s">
        <v>18</v>
      </c>
      <c r="F201">
        <f>SUMIF(Liga!$A$2:$A$501,PARTICIPANTES!A201,Liga!$J$2:$J$501)</f>
        <v>0</v>
      </c>
      <c r="G201">
        <f>SUMIF('Copa EUS ABS Equipos'!$A$2:$A$26,PARTICIPANTES!A201,'Copa EUS ABS Equipos'!$C$2:$C$26)</f>
        <v>0</v>
      </c>
      <c r="J201">
        <f>SUMIF(Trials!$C$3:$C$53,PARTICIPANTES!A201,Trials!$D$3:$D$53)+SUMIF(Trials!$E$3:$E$53,PARTICIPANTES!A201,Trials!$F$3:$F$53)+SUMIF(Trials!$G$3:$G$53,PARTICIPANTES!A201,Trials!$H$3:$H$53)+SUMIF(Trials!$I$3:$I$53,PARTICIPANTES!A201,Trials!$J$3:$J$53)+SUMIF(Trials!$K$3:$K$53,PARTICIPANTES!A201,Trials!$L$3:$L$53)+SUMIF(Trials!$M$3:$M$53,PARTICIPANTES!A201,Trials!$N$3:$N$53)</f>
        <v>0</v>
      </c>
      <c r="K201">
        <f>SUMIF('Pre-Estatal'!$C$3:$C$39,PARTICIPANTES!A201,'Pre-Estatal'!$D$3:$D$39)+SUMIF('Pre-Estatal'!$E$3:$E$39,PARTICIPANTES!A201,'Pre-Estatal'!$F$3:$F$39)+SUMIF('Pre-Estatal'!$G$3:$G$39,PARTICIPANTES!A201,'Pre-Estatal'!$H$3:$H$39)+SUMIF('Pre-Estatal'!$I$3:$I$39,PARTICIPANTES!A201,'Pre-Estatal'!$J$3:$J$39)+SUMIF('Pre-Estatal'!$K$3:$K$39,PARTICIPANTES!A201,'Pre-Estatal'!$L$3:$L$39)+SUMIF('Pre-Estatal'!$M$3:$M$39,PARTICIPANTES!A201,'Pre-Estatal'!$N$3:$N$39)+SUMIF('Pre-Estatal'!$O$3:$O$39,PARTICIPANTES!A201,'Pre-Estatal'!$P$3:$P$39)+SUMIF('Pre-Estatal'!$Q$3:$Q$39,PARTICIPANTES!A201,'Pre-Estatal'!$R$3:$R$39)+SUMIF('Pre-Estatal'!$S$3:$S$39,PARTICIPANTES!A201,'Pre-Estatal'!$T$3:$T$39)+SUMIF('Pre-Estatal'!$U$3:$U$39,PARTICIPANTES!A201,'Pre-Estatal'!$V$3:$V$39)+SUMIF('Pre-Estatal'!$W$3:$W$39,PARTICIPANTES!A201,'Pre-Estatal'!$X$3:$X$39)+SUMIF('Pre-Estatal'!$Y$3:$Y$39,PARTICIPANTES!A201,'Pre-Estatal'!$Z$3:$Z$39)</f>
        <v>0</v>
      </c>
      <c r="L201">
        <f ca="1">SUMIF(Estatal!$C$3:$C$39,PARTICIPANTES!A201,Estatal!$D$3:$D$39)+SUMIF(Estatal!$E$3:$E$39,PARTICIPANTES!A201,Estatal!$F$3:$F$39)+SUMIF(Estatal!$G$3:$G$39,PARTICIPANTES!A201,Estatal!$H$3:$H$39)+SUMIF(Estatal!$I$3:$I$39,PARTICIPANTES!A201,Estatal!$J$3:$J$39)+SUMIF(Estatal!$K$3:$K$39,PARTICIPANTES!A201,Estatal!$L$3:$L$39)+SUMIF(Estatal!$M$3:$M$39,PARTICIPANTES!A201,Estatal!$N$3:$N$39)+SUMIF(Estatal!$O$3:$O$39,PARTICIPANTES!A201,Estatal!$P$3:$P$39)+SUMIF(Estatal!$Q$3:$MQ$39,PARTICIPANTES!A201,Estatal!$R$3:$R$39)+SUMIF(Estatal!$S$3:$S$39,PARTICIPANTES!A201,Estatal!$T$3:$T$39)+SUMIF(Estatal!$U$3:$U$39,PARTICIPANTES!A201,Estatal!$V$3:$V$39)+SUMIF(Estatal!$W$3:$W$39,PARTICIPANTES!A201,Estatal!$X$3:$X$39)+SUMIF(Estatal!$Y$3:$Y$39,PARTICIPANTES!A201,Estatal!$Z$3:$Z$39)</f>
        <v>0</v>
      </c>
      <c r="O201" s="24">
        <f t="shared" ca="1" si="3"/>
        <v>0</v>
      </c>
    </row>
    <row r="202" spans="1:15">
      <c r="A202" t="s">
        <v>247</v>
      </c>
      <c r="B202" t="s">
        <v>115</v>
      </c>
      <c r="C202" s="6" t="s">
        <v>248</v>
      </c>
      <c r="D202" s="6" t="s">
        <v>18</v>
      </c>
      <c r="F202">
        <f>SUMIF(Liga!$A$2:$A$501,PARTICIPANTES!A202,Liga!$J$2:$J$501)</f>
        <v>90</v>
      </c>
      <c r="G202">
        <f>SUMIF('Copa EUS ABS Equipos'!$A$2:$A$26,PARTICIPANTES!A202,'Copa EUS ABS Equipos'!$C$2:$C$26)</f>
        <v>0</v>
      </c>
      <c r="J202">
        <f>SUMIF(Trials!$C$3:$C$53,PARTICIPANTES!A202,Trials!$D$3:$D$53)+SUMIF(Trials!$E$3:$E$53,PARTICIPANTES!A202,Trials!$F$3:$F$53)+SUMIF(Trials!$G$3:$G$53,PARTICIPANTES!A202,Trials!$H$3:$H$53)+SUMIF(Trials!$I$3:$I$53,PARTICIPANTES!A202,Trials!$J$3:$J$53)+SUMIF(Trials!$K$3:$K$53,PARTICIPANTES!A202,Trials!$L$3:$L$53)+SUMIF(Trials!$M$3:$M$53,PARTICIPANTES!A202,Trials!$N$3:$N$53)</f>
        <v>0</v>
      </c>
      <c r="K202">
        <f>SUMIF('Pre-Estatal'!$C$3:$C$39,PARTICIPANTES!A202,'Pre-Estatal'!$D$3:$D$39)+SUMIF('Pre-Estatal'!$E$3:$E$39,PARTICIPANTES!A202,'Pre-Estatal'!$F$3:$F$39)+SUMIF('Pre-Estatal'!$G$3:$G$39,PARTICIPANTES!A202,'Pre-Estatal'!$H$3:$H$39)+SUMIF('Pre-Estatal'!$I$3:$I$39,PARTICIPANTES!A202,'Pre-Estatal'!$J$3:$J$39)+SUMIF('Pre-Estatal'!$K$3:$K$39,PARTICIPANTES!A202,'Pre-Estatal'!$L$3:$L$39)+SUMIF('Pre-Estatal'!$M$3:$M$39,PARTICIPANTES!A202,'Pre-Estatal'!$N$3:$N$39)+SUMIF('Pre-Estatal'!$O$3:$O$39,PARTICIPANTES!A202,'Pre-Estatal'!$P$3:$P$39)+SUMIF('Pre-Estatal'!$Q$3:$Q$39,PARTICIPANTES!A202,'Pre-Estatal'!$R$3:$R$39)+SUMIF('Pre-Estatal'!$S$3:$S$39,PARTICIPANTES!A202,'Pre-Estatal'!$T$3:$T$39)+SUMIF('Pre-Estatal'!$U$3:$U$39,PARTICIPANTES!A202,'Pre-Estatal'!$V$3:$V$39)+SUMIF('Pre-Estatal'!$W$3:$W$39,PARTICIPANTES!A202,'Pre-Estatal'!$X$3:$X$39)+SUMIF('Pre-Estatal'!$Y$3:$Y$39,PARTICIPANTES!A202,'Pre-Estatal'!$Z$3:$Z$39)</f>
        <v>0</v>
      </c>
      <c r="L202">
        <f ca="1">SUMIF(Estatal!$C$3:$C$39,PARTICIPANTES!A202,Estatal!$D$3:$D$39)+SUMIF(Estatal!$E$3:$E$39,PARTICIPANTES!A202,Estatal!$F$3:$F$39)+SUMIF(Estatal!$G$3:$G$39,PARTICIPANTES!A202,Estatal!$H$3:$H$39)+SUMIF(Estatal!$I$3:$I$39,PARTICIPANTES!A202,Estatal!$J$3:$J$39)+SUMIF(Estatal!$K$3:$K$39,PARTICIPANTES!A202,Estatal!$L$3:$L$39)+SUMIF(Estatal!$M$3:$M$39,PARTICIPANTES!A202,Estatal!$N$3:$N$39)+SUMIF(Estatal!$O$3:$O$39,PARTICIPANTES!A202,Estatal!$P$3:$P$39)+SUMIF(Estatal!$Q$3:$MQ$39,PARTICIPANTES!A202,Estatal!$R$3:$R$39)+SUMIF(Estatal!$S$3:$S$39,PARTICIPANTES!A202,Estatal!$T$3:$T$39)+SUMIF(Estatal!$U$3:$U$39,PARTICIPANTES!A202,Estatal!$V$3:$V$39)+SUMIF(Estatal!$W$3:$W$39,PARTICIPANTES!A202,Estatal!$X$3:$X$39)+SUMIF(Estatal!$Y$3:$Y$39,PARTICIPANTES!A202,Estatal!$Z$3:$Z$39)</f>
        <v>0</v>
      </c>
      <c r="O202" s="24">
        <f t="shared" ca="1" si="3"/>
        <v>90</v>
      </c>
    </row>
    <row r="203" spans="1:15">
      <c r="A203" t="s">
        <v>249</v>
      </c>
      <c r="B203" t="s">
        <v>115</v>
      </c>
      <c r="C203" s="6" t="s">
        <v>49</v>
      </c>
      <c r="D203" s="6" t="s">
        <v>18</v>
      </c>
      <c r="F203">
        <f>SUMIF(Liga!$A$2:$A$501,PARTICIPANTES!A203,Liga!$J$2:$J$501)</f>
        <v>0</v>
      </c>
      <c r="G203">
        <f>SUMIF('Copa EUS ABS Equipos'!$A$2:$A$26,PARTICIPANTES!A203,'Copa EUS ABS Equipos'!$C$2:$C$26)</f>
        <v>0</v>
      </c>
      <c r="J203">
        <f>SUMIF(Trials!$C$3:$C$53,PARTICIPANTES!A203,Trials!$D$3:$D$53)+SUMIF(Trials!$E$3:$E$53,PARTICIPANTES!A203,Trials!$F$3:$F$53)+SUMIF(Trials!$G$3:$G$53,PARTICIPANTES!A203,Trials!$H$3:$H$53)+SUMIF(Trials!$I$3:$I$53,PARTICIPANTES!A203,Trials!$J$3:$J$53)+SUMIF(Trials!$K$3:$K$53,PARTICIPANTES!A203,Trials!$L$3:$L$53)+SUMIF(Trials!$M$3:$M$53,PARTICIPANTES!A203,Trials!$N$3:$N$53)</f>
        <v>0</v>
      </c>
      <c r="K203">
        <f>SUMIF('Pre-Estatal'!$C$3:$C$39,PARTICIPANTES!A203,'Pre-Estatal'!$D$3:$D$39)+SUMIF('Pre-Estatal'!$E$3:$E$39,PARTICIPANTES!A203,'Pre-Estatal'!$F$3:$F$39)+SUMIF('Pre-Estatal'!$G$3:$G$39,PARTICIPANTES!A203,'Pre-Estatal'!$H$3:$H$39)+SUMIF('Pre-Estatal'!$I$3:$I$39,PARTICIPANTES!A203,'Pre-Estatal'!$J$3:$J$39)+SUMIF('Pre-Estatal'!$K$3:$K$39,PARTICIPANTES!A203,'Pre-Estatal'!$L$3:$L$39)+SUMIF('Pre-Estatal'!$M$3:$M$39,PARTICIPANTES!A203,'Pre-Estatal'!$N$3:$N$39)+SUMIF('Pre-Estatal'!$O$3:$O$39,PARTICIPANTES!A203,'Pre-Estatal'!$P$3:$P$39)+SUMIF('Pre-Estatal'!$Q$3:$Q$39,PARTICIPANTES!A203,'Pre-Estatal'!$R$3:$R$39)+SUMIF('Pre-Estatal'!$S$3:$S$39,PARTICIPANTES!A203,'Pre-Estatal'!$T$3:$T$39)+SUMIF('Pre-Estatal'!$U$3:$U$39,PARTICIPANTES!A203,'Pre-Estatal'!$V$3:$V$39)+SUMIF('Pre-Estatal'!$W$3:$W$39,PARTICIPANTES!A203,'Pre-Estatal'!$X$3:$X$39)+SUMIF('Pre-Estatal'!$Y$3:$Y$39,PARTICIPANTES!A203,'Pre-Estatal'!$Z$3:$Z$39)</f>
        <v>0</v>
      </c>
      <c r="L203">
        <f ca="1">SUMIF(Estatal!$C$3:$C$39,PARTICIPANTES!A203,Estatal!$D$3:$D$39)+SUMIF(Estatal!$E$3:$E$39,PARTICIPANTES!A203,Estatal!$F$3:$F$39)+SUMIF(Estatal!$G$3:$G$39,PARTICIPANTES!A203,Estatal!$H$3:$H$39)+SUMIF(Estatal!$I$3:$I$39,PARTICIPANTES!A203,Estatal!$J$3:$J$39)+SUMIF(Estatal!$K$3:$K$39,PARTICIPANTES!A203,Estatal!$L$3:$L$39)+SUMIF(Estatal!$M$3:$M$39,PARTICIPANTES!A203,Estatal!$N$3:$N$39)+SUMIF(Estatal!$O$3:$O$39,PARTICIPANTES!A203,Estatal!$P$3:$P$39)+SUMIF(Estatal!$Q$3:$MQ$39,PARTICIPANTES!A203,Estatal!$R$3:$R$39)+SUMIF(Estatal!$S$3:$S$39,PARTICIPANTES!A203,Estatal!$T$3:$T$39)+SUMIF(Estatal!$U$3:$U$39,PARTICIPANTES!A203,Estatal!$V$3:$V$39)+SUMIF(Estatal!$W$3:$W$39,PARTICIPANTES!A203,Estatal!$X$3:$X$39)+SUMIF(Estatal!$Y$3:$Y$39,PARTICIPANTES!A203,Estatal!$Z$3:$Z$39)</f>
        <v>0</v>
      </c>
      <c r="O203" s="24">
        <f t="shared" ca="1" si="3"/>
        <v>0</v>
      </c>
    </row>
    <row r="204" spans="1:15">
      <c r="A204" t="s">
        <v>250</v>
      </c>
      <c r="B204" t="s">
        <v>37</v>
      </c>
      <c r="C204" s="6" t="s">
        <v>51</v>
      </c>
      <c r="D204" s="6" t="s">
        <v>18</v>
      </c>
      <c r="F204">
        <f>SUMIF(Liga!$A$2:$A$501,PARTICIPANTES!A204,Liga!$J$2:$J$501)</f>
        <v>0</v>
      </c>
      <c r="G204">
        <f>SUMIF('Copa EUS ABS Equipos'!$A$2:$A$26,PARTICIPANTES!A204,'Copa EUS ABS Equipos'!$C$2:$C$26)</f>
        <v>0</v>
      </c>
      <c r="J204">
        <f>SUMIF(Trials!$C$3:$C$53,PARTICIPANTES!A204,Trials!$D$3:$D$53)+SUMIF(Trials!$E$3:$E$53,PARTICIPANTES!A204,Trials!$F$3:$F$53)+SUMIF(Trials!$G$3:$G$53,PARTICIPANTES!A204,Trials!$H$3:$H$53)+SUMIF(Trials!$I$3:$I$53,PARTICIPANTES!A204,Trials!$J$3:$J$53)+SUMIF(Trials!$K$3:$K$53,PARTICIPANTES!A204,Trials!$L$3:$L$53)+SUMIF(Trials!$M$3:$M$53,PARTICIPANTES!A204,Trials!$N$3:$N$53)</f>
        <v>0</v>
      </c>
      <c r="K204">
        <f>SUMIF('Pre-Estatal'!$C$3:$C$39,PARTICIPANTES!A204,'Pre-Estatal'!$D$3:$D$39)+SUMIF('Pre-Estatal'!$E$3:$E$39,PARTICIPANTES!A204,'Pre-Estatal'!$F$3:$F$39)+SUMIF('Pre-Estatal'!$G$3:$G$39,PARTICIPANTES!A204,'Pre-Estatal'!$H$3:$H$39)+SUMIF('Pre-Estatal'!$I$3:$I$39,PARTICIPANTES!A204,'Pre-Estatal'!$J$3:$J$39)+SUMIF('Pre-Estatal'!$K$3:$K$39,PARTICIPANTES!A204,'Pre-Estatal'!$L$3:$L$39)+SUMIF('Pre-Estatal'!$M$3:$M$39,PARTICIPANTES!A204,'Pre-Estatal'!$N$3:$N$39)+SUMIF('Pre-Estatal'!$O$3:$O$39,PARTICIPANTES!A204,'Pre-Estatal'!$P$3:$P$39)+SUMIF('Pre-Estatal'!$Q$3:$Q$39,PARTICIPANTES!A204,'Pre-Estatal'!$R$3:$R$39)+SUMIF('Pre-Estatal'!$S$3:$S$39,PARTICIPANTES!A204,'Pre-Estatal'!$T$3:$T$39)+SUMIF('Pre-Estatal'!$U$3:$U$39,PARTICIPANTES!A204,'Pre-Estatal'!$V$3:$V$39)+SUMIF('Pre-Estatal'!$W$3:$W$39,PARTICIPANTES!A204,'Pre-Estatal'!$X$3:$X$39)+SUMIF('Pre-Estatal'!$Y$3:$Y$39,PARTICIPANTES!A204,'Pre-Estatal'!$Z$3:$Z$39)</f>
        <v>0</v>
      </c>
      <c r="L204">
        <f ca="1">SUMIF(Estatal!$C$3:$C$39,PARTICIPANTES!A204,Estatal!$D$3:$D$39)+SUMIF(Estatal!$E$3:$E$39,PARTICIPANTES!A204,Estatal!$F$3:$F$39)+SUMIF(Estatal!$G$3:$G$39,PARTICIPANTES!A204,Estatal!$H$3:$H$39)+SUMIF(Estatal!$I$3:$I$39,PARTICIPANTES!A204,Estatal!$J$3:$J$39)+SUMIF(Estatal!$K$3:$K$39,PARTICIPANTES!A204,Estatal!$L$3:$L$39)+SUMIF(Estatal!$M$3:$M$39,PARTICIPANTES!A204,Estatal!$N$3:$N$39)+SUMIF(Estatal!$O$3:$O$39,PARTICIPANTES!A204,Estatal!$P$3:$P$39)+SUMIF(Estatal!$Q$3:$MQ$39,PARTICIPANTES!A204,Estatal!$R$3:$R$39)+SUMIF(Estatal!$S$3:$S$39,PARTICIPANTES!A204,Estatal!$T$3:$T$39)+SUMIF(Estatal!$U$3:$U$39,PARTICIPANTES!A204,Estatal!$V$3:$V$39)+SUMIF(Estatal!$W$3:$W$39,PARTICIPANTES!A204,Estatal!$X$3:$X$39)+SUMIF(Estatal!$Y$3:$Y$39,PARTICIPANTES!A204,Estatal!$Z$3:$Z$39)</f>
        <v>0</v>
      </c>
      <c r="O204" s="24">
        <f t="shared" ca="1" si="3"/>
        <v>0</v>
      </c>
    </row>
    <row r="205" spans="1:15">
      <c r="A205" t="s">
        <v>251</v>
      </c>
      <c r="B205" t="s">
        <v>37</v>
      </c>
      <c r="C205" s="6" t="s">
        <v>17</v>
      </c>
      <c r="D205" s="6" t="s">
        <v>18</v>
      </c>
      <c r="F205">
        <f>SUMIF(Liga!$A$2:$A$501,PARTICIPANTES!A205,Liga!$J$2:$J$501)</f>
        <v>100</v>
      </c>
      <c r="G205">
        <f>SUMIF('Copa EUS ABS Equipos'!$A$2:$A$26,PARTICIPANTES!A205,'Copa EUS ABS Equipos'!$C$2:$C$26)</f>
        <v>0</v>
      </c>
      <c r="J205">
        <f>SUMIF(Trials!$C$3:$C$53,PARTICIPANTES!A205,Trials!$D$3:$D$53)+SUMIF(Trials!$E$3:$E$53,PARTICIPANTES!A205,Trials!$F$3:$F$53)+SUMIF(Trials!$G$3:$G$53,PARTICIPANTES!A205,Trials!$H$3:$H$53)+SUMIF(Trials!$I$3:$I$53,PARTICIPANTES!A205,Trials!$J$3:$J$53)+SUMIF(Trials!$K$3:$K$53,PARTICIPANTES!A205,Trials!$L$3:$L$53)+SUMIF(Trials!$M$3:$M$53,PARTICIPANTES!A205,Trials!$N$3:$N$53)</f>
        <v>0</v>
      </c>
      <c r="K205">
        <f>SUMIF('Pre-Estatal'!$C$3:$C$39,PARTICIPANTES!A205,'Pre-Estatal'!$D$3:$D$39)+SUMIF('Pre-Estatal'!$E$3:$E$39,PARTICIPANTES!A205,'Pre-Estatal'!$F$3:$F$39)+SUMIF('Pre-Estatal'!$G$3:$G$39,PARTICIPANTES!A205,'Pre-Estatal'!$H$3:$H$39)+SUMIF('Pre-Estatal'!$I$3:$I$39,PARTICIPANTES!A205,'Pre-Estatal'!$J$3:$J$39)+SUMIF('Pre-Estatal'!$K$3:$K$39,PARTICIPANTES!A205,'Pre-Estatal'!$L$3:$L$39)+SUMIF('Pre-Estatal'!$M$3:$M$39,PARTICIPANTES!A205,'Pre-Estatal'!$N$3:$N$39)+SUMIF('Pre-Estatal'!$O$3:$O$39,PARTICIPANTES!A205,'Pre-Estatal'!$P$3:$P$39)+SUMIF('Pre-Estatal'!$Q$3:$Q$39,PARTICIPANTES!A205,'Pre-Estatal'!$R$3:$R$39)+SUMIF('Pre-Estatal'!$S$3:$S$39,PARTICIPANTES!A205,'Pre-Estatal'!$T$3:$T$39)+SUMIF('Pre-Estatal'!$U$3:$U$39,PARTICIPANTES!A205,'Pre-Estatal'!$V$3:$V$39)+SUMIF('Pre-Estatal'!$W$3:$W$39,PARTICIPANTES!A205,'Pre-Estatal'!$X$3:$X$39)+SUMIF('Pre-Estatal'!$Y$3:$Y$39,PARTICIPANTES!A205,'Pre-Estatal'!$Z$3:$Z$39)</f>
        <v>0</v>
      </c>
      <c r="L205">
        <f ca="1">SUMIF(Estatal!$C$3:$C$39,PARTICIPANTES!A205,Estatal!$D$3:$D$39)+SUMIF(Estatal!$E$3:$E$39,PARTICIPANTES!A205,Estatal!$F$3:$F$39)+SUMIF(Estatal!$G$3:$G$39,PARTICIPANTES!A205,Estatal!$H$3:$H$39)+SUMIF(Estatal!$I$3:$I$39,PARTICIPANTES!A205,Estatal!$J$3:$J$39)+SUMIF(Estatal!$K$3:$K$39,PARTICIPANTES!A205,Estatal!$L$3:$L$39)+SUMIF(Estatal!$M$3:$M$39,PARTICIPANTES!A205,Estatal!$N$3:$N$39)+SUMIF(Estatal!$O$3:$O$39,PARTICIPANTES!A205,Estatal!$P$3:$P$39)+SUMIF(Estatal!$Q$3:$MQ$39,PARTICIPANTES!A205,Estatal!$R$3:$R$39)+SUMIF(Estatal!$S$3:$S$39,PARTICIPANTES!A205,Estatal!$T$3:$T$39)+SUMIF(Estatal!$U$3:$U$39,PARTICIPANTES!A205,Estatal!$V$3:$V$39)+SUMIF(Estatal!$W$3:$W$39,PARTICIPANTES!A205,Estatal!$X$3:$X$39)+SUMIF(Estatal!$Y$3:$Y$39,PARTICIPANTES!A205,Estatal!$Z$3:$Z$39)</f>
        <v>0</v>
      </c>
      <c r="O205" s="24">
        <f t="shared" ref="O205:O224" ca="1" si="4">SUM(F205:N205)</f>
        <v>100</v>
      </c>
    </row>
    <row r="206" spans="1:15">
      <c r="A206" t="s">
        <v>252</v>
      </c>
      <c r="B206" t="s">
        <v>37</v>
      </c>
      <c r="C206" s="6" t="s">
        <v>58</v>
      </c>
      <c r="D206" s="6" t="s">
        <v>18</v>
      </c>
      <c r="F206">
        <f>SUMIF(Liga!$A$2:$A$501,PARTICIPANTES!A206,Liga!$J$2:$J$501)</f>
        <v>0</v>
      </c>
      <c r="G206">
        <f>SUMIF('Copa EUS ABS Equipos'!$A$2:$A$26,PARTICIPANTES!A206,'Copa EUS ABS Equipos'!$C$2:$C$26)</f>
        <v>0</v>
      </c>
      <c r="J206">
        <f>SUMIF(Trials!$C$3:$C$53,PARTICIPANTES!A206,Trials!$D$3:$D$53)+SUMIF(Trials!$E$3:$E$53,PARTICIPANTES!A206,Trials!$F$3:$F$53)+SUMIF(Trials!$G$3:$G$53,PARTICIPANTES!A206,Trials!$H$3:$H$53)+SUMIF(Trials!$I$3:$I$53,PARTICIPANTES!A206,Trials!$J$3:$J$53)+SUMIF(Trials!$K$3:$K$53,PARTICIPANTES!A206,Trials!$L$3:$L$53)+SUMIF(Trials!$M$3:$M$53,PARTICIPANTES!A206,Trials!$N$3:$N$53)</f>
        <v>0</v>
      </c>
      <c r="K206">
        <f>SUMIF('Pre-Estatal'!$C$3:$C$39,PARTICIPANTES!A206,'Pre-Estatal'!$D$3:$D$39)+SUMIF('Pre-Estatal'!$E$3:$E$39,PARTICIPANTES!A206,'Pre-Estatal'!$F$3:$F$39)+SUMIF('Pre-Estatal'!$G$3:$G$39,PARTICIPANTES!A206,'Pre-Estatal'!$H$3:$H$39)+SUMIF('Pre-Estatal'!$I$3:$I$39,PARTICIPANTES!A206,'Pre-Estatal'!$J$3:$J$39)+SUMIF('Pre-Estatal'!$K$3:$K$39,PARTICIPANTES!A206,'Pre-Estatal'!$L$3:$L$39)+SUMIF('Pre-Estatal'!$M$3:$M$39,PARTICIPANTES!A206,'Pre-Estatal'!$N$3:$N$39)+SUMIF('Pre-Estatal'!$O$3:$O$39,PARTICIPANTES!A206,'Pre-Estatal'!$P$3:$P$39)+SUMIF('Pre-Estatal'!$Q$3:$Q$39,PARTICIPANTES!A206,'Pre-Estatal'!$R$3:$R$39)+SUMIF('Pre-Estatal'!$S$3:$S$39,PARTICIPANTES!A206,'Pre-Estatal'!$T$3:$T$39)+SUMIF('Pre-Estatal'!$U$3:$U$39,PARTICIPANTES!A206,'Pre-Estatal'!$V$3:$V$39)+SUMIF('Pre-Estatal'!$W$3:$W$39,PARTICIPANTES!A206,'Pre-Estatal'!$X$3:$X$39)+SUMIF('Pre-Estatal'!$Y$3:$Y$39,PARTICIPANTES!A206,'Pre-Estatal'!$Z$3:$Z$39)</f>
        <v>0</v>
      </c>
      <c r="L206">
        <f ca="1">SUMIF(Estatal!$C$3:$C$39,PARTICIPANTES!A206,Estatal!$D$3:$D$39)+SUMIF(Estatal!$E$3:$E$39,PARTICIPANTES!A206,Estatal!$F$3:$F$39)+SUMIF(Estatal!$G$3:$G$39,PARTICIPANTES!A206,Estatal!$H$3:$H$39)+SUMIF(Estatal!$I$3:$I$39,PARTICIPANTES!A206,Estatal!$J$3:$J$39)+SUMIF(Estatal!$K$3:$K$39,PARTICIPANTES!A206,Estatal!$L$3:$L$39)+SUMIF(Estatal!$M$3:$M$39,PARTICIPANTES!A206,Estatal!$N$3:$N$39)+SUMIF(Estatal!$O$3:$O$39,PARTICIPANTES!A206,Estatal!$P$3:$P$39)+SUMIF(Estatal!$Q$3:$MQ$39,PARTICIPANTES!A206,Estatal!$R$3:$R$39)+SUMIF(Estatal!$S$3:$S$39,PARTICIPANTES!A206,Estatal!$T$3:$T$39)+SUMIF(Estatal!$U$3:$U$39,PARTICIPANTES!A206,Estatal!$V$3:$V$39)+SUMIF(Estatal!$W$3:$W$39,PARTICIPANTES!A206,Estatal!$X$3:$X$39)+SUMIF(Estatal!$Y$3:$Y$39,PARTICIPANTES!A206,Estatal!$Z$3:$Z$39)</f>
        <v>0</v>
      </c>
      <c r="O206" s="24">
        <f t="shared" ca="1" si="4"/>
        <v>0</v>
      </c>
    </row>
    <row r="207" spans="1:15">
      <c r="A207" t="s">
        <v>253</v>
      </c>
      <c r="B207" t="s">
        <v>33</v>
      </c>
      <c r="C207" s="6" t="s">
        <v>46</v>
      </c>
      <c r="D207" s="6" t="s">
        <v>18</v>
      </c>
      <c r="E207" s="51">
        <v>1958</v>
      </c>
      <c r="F207">
        <f>SUMIF(Liga!$A$2:$A$501,PARTICIPANTES!A207,Liga!$J$2:$J$501)</f>
        <v>0</v>
      </c>
      <c r="G207">
        <f>SUMIF('Copa EUS ABS Equipos'!$A$2:$A$26,PARTICIPANTES!A207,'Copa EUS ABS Equipos'!$C$2:$C$26)</f>
        <v>0</v>
      </c>
      <c r="J207">
        <f>SUMIF(Trials!$C$3:$C$53,PARTICIPANTES!A207,Trials!$D$3:$D$53)+SUMIF(Trials!$E$3:$E$53,PARTICIPANTES!A207,Trials!$F$3:$F$53)+SUMIF(Trials!$G$3:$G$53,PARTICIPANTES!A207,Trials!$H$3:$H$53)+SUMIF(Trials!$I$3:$I$53,PARTICIPANTES!A207,Trials!$J$3:$J$53)+SUMIF(Trials!$K$3:$K$53,PARTICIPANTES!A207,Trials!$L$3:$L$53)+SUMIF(Trials!$M$3:$M$53,PARTICIPANTES!A207,Trials!$N$3:$N$53)</f>
        <v>0</v>
      </c>
      <c r="K207">
        <f>SUMIF('Pre-Estatal'!$C$3:$C$39,PARTICIPANTES!A207,'Pre-Estatal'!$D$3:$D$39)+SUMIF('Pre-Estatal'!$E$3:$E$39,PARTICIPANTES!A207,'Pre-Estatal'!$F$3:$F$39)+SUMIF('Pre-Estatal'!$G$3:$G$39,PARTICIPANTES!A207,'Pre-Estatal'!$H$3:$H$39)+SUMIF('Pre-Estatal'!$I$3:$I$39,PARTICIPANTES!A207,'Pre-Estatal'!$J$3:$J$39)+SUMIF('Pre-Estatal'!$K$3:$K$39,PARTICIPANTES!A207,'Pre-Estatal'!$L$3:$L$39)+SUMIF('Pre-Estatal'!$M$3:$M$39,PARTICIPANTES!A207,'Pre-Estatal'!$N$3:$N$39)+SUMIF('Pre-Estatal'!$O$3:$O$39,PARTICIPANTES!A207,'Pre-Estatal'!$P$3:$P$39)+SUMIF('Pre-Estatal'!$Q$3:$Q$39,PARTICIPANTES!A207,'Pre-Estatal'!$R$3:$R$39)+SUMIF('Pre-Estatal'!$S$3:$S$39,PARTICIPANTES!A207,'Pre-Estatal'!$T$3:$T$39)+SUMIF('Pre-Estatal'!$U$3:$U$39,PARTICIPANTES!A207,'Pre-Estatal'!$V$3:$V$39)+SUMIF('Pre-Estatal'!$W$3:$W$39,PARTICIPANTES!A207,'Pre-Estatal'!$X$3:$X$39)+SUMIF('Pre-Estatal'!$Y$3:$Y$39,PARTICIPANTES!A207,'Pre-Estatal'!$Z$3:$Z$39)</f>
        <v>0</v>
      </c>
      <c r="L207">
        <f ca="1">SUMIF(Estatal!$C$3:$C$39,PARTICIPANTES!A207,Estatal!$D$3:$D$39)+SUMIF(Estatal!$E$3:$E$39,PARTICIPANTES!A207,Estatal!$F$3:$F$39)+SUMIF(Estatal!$G$3:$G$39,PARTICIPANTES!A207,Estatal!$H$3:$H$39)+SUMIF(Estatal!$I$3:$I$39,PARTICIPANTES!A207,Estatal!$J$3:$J$39)+SUMIF(Estatal!$K$3:$K$39,PARTICIPANTES!A207,Estatal!$L$3:$L$39)+SUMIF(Estatal!$M$3:$M$39,PARTICIPANTES!A207,Estatal!$N$3:$N$39)+SUMIF(Estatal!$O$3:$O$39,PARTICIPANTES!A207,Estatal!$P$3:$P$39)+SUMIF(Estatal!$Q$3:$MQ$39,PARTICIPANTES!A207,Estatal!$R$3:$R$39)+SUMIF(Estatal!$S$3:$S$39,PARTICIPANTES!A207,Estatal!$T$3:$T$39)+SUMIF(Estatal!$U$3:$U$39,PARTICIPANTES!A207,Estatal!$V$3:$V$39)+SUMIF(Estatal!$W$3:$W$39,PARTICIPANTES!A207,Estatal!$X$3:$X$39)+SUMIF(Estatal!$Y$3:$Y$39,PARTICIPANTES!A207,Estatal!$Z$3:$Z$39)</f>
        <v>0</v>
      </c>
      <c r="O207" s="24">
        <f t="shared" ca="1" si="4"/>
        <v>0</v>
      </c>
    </row>
    <row r="208" spans="1:15">
      <c r="A208" t="s">
        <v>254</v>
      </c>
      <c r="B208" t="s">
        <v>33</v>
      </c>
      <c r="C208" s="6" t="s">
        <v>20</v>
      </c>
      <c r="D208" s="6" t="s">
        <v>18</v>
      </c>
      <c r="E208" s="51">
        <v>2000</v>
      </c>
      <c r="F208">
        <f>SUMIF(Liga!$A$2:$A$501,PARTICIPANTES!A208,Liga!$J$2:$J$501)</f>
        <v>0</v>
      </c>
      <c r="G208">
        <f>SUMIF('Copa EUS ABS Equipos'!$A$2:$A$26,PARTICIPANTES!A208,'Copa EUS ABS Equipos'!$C$2:$C$26)</f>
        <v>0</v>
      </c>
      <c r="J208">
        <f>SUMIF(Trials!$C$3:$C$53,PARTICIPANTES!A208,Trials!$D$3:$D$53)+SUMIF(Trials!$E$3:$E$53,PARTICIPANTES!A208,Trials!$F$3:$F$53)+SUMIF(Trials!$G$3:$G$53,PARTICIPANTES!A208,Trials!$H$3:$H$53)+SUMIF(Trials!$I$3:$I$53,PARTICIPANTES!A208,Trials!$J$3:$J$53)+SUMIF(Trials!$K$3:$K$53,PARTICIPANTES!A208,Trials!$L$3:$L$53)+SUMIF(Trials!$M$3:$M$53,PARTICIPANTES!A208,Trials!$N$3:$N$53)</f>
        <v>0</v>
      </c>
      <c r="K208">
        <f>SUMIF('Pre-Estatal'!$C$3:$C$39,PARTICIPANTES!A208,'Pre-Estatal'!$D$3:$D$39)+SUMIF('Pre-Estatal'!$E$3:$E$39,PARTICIPANTES!A208,'Pre-Estatal'!$F$3:$F$39)+SUMIF('Pre-Estatal'!$G$3:$G$39,PARTICIPANTES!A208,'Pre-Estatal'!$H$3:$H$39)+SUMIF('Pre-Estatal'!$I$3:$I$39,PARTICIPANTES!A208,'Pre-Estatal'!$J$3:$J$39)+SUMIF('Pre-Estatal'!$K$3:$K$39,PARTICIPANTES!A208,'Pre-Estatal'!$L$3:$L$39)+SUMIF('Pre-Estatal'!$M$3:$M$39,PARTICIPANTES!A208,'Pre-Estatal'!$N$3:$N$39)+SUMIF('Pre-Estatal'!$O$3:$O$39,PARTICIPANTES!A208,'Pre-Estatal'!$P$3:$P$39)+SUMIF('Pre-Estatal'!$Q$3:$Q$39,PARTICIPANTES!A208,'Pre-Estatal'!$R$3:$R$39)+SUMIF('Pre-Estatal'!$S$3:$S$39,PARTICIPANTES!A208,'Pre-Estatal'!$T$3:$T$39)+SUMIF('Pre-Estatal'!$U$3:$U$39,PARTICIPANTES!A208,'Pre-Estatal'!$V$3:$V$39)+SUMIF('Pre-Estatal'!$W$3:$W$39,PARTICIPANTES!A208,'Pre-Estatal'!$X$3:$X$39)+SUMIF('Pre-Estatal'!$Y$3:$Y$39,PARTICIPANTES!A208,'Pre-Estatal'!$Z$3:$Z$39)</f>
        <v>0</v>
      </c>
      <c r="L208">
        <f ca="1">SUMIF(Estatal!$C$3:$C$39,PARTICIPANTES!A208,Estatal!$D$3:$D$39)+SUMIF(Estatal!$E$3:$E$39,PARTICIPANTES!A208,Estatal!$F$3:$F$39)+SUMIF(Estatal!$G$3:$G$39,PARTICIPANTES!A208,Estatal!$H$3:$H$39)+SUMIF(Estatal!$I$3:$I$39,PARTICIPANTES!A208,Estatal!$J$3:$J$39)+SUMIF(Estatal!$K$3:$K$39,PARTICIPANTES!A208,Estatal!$L$3:$L$39)+SUMIF(Estatal!$M$3:$M$39,PARTICIPANTES!A208,Estatal!$N$3:$N$39)+SUMIF(Estatal!$O$3:$O$39,PARTICIPANTES!A208,Estatal!$P$3:$P$39)+SUMIF(Estatal!$Q$3:$MQ$39,PARTICIPANTES!A208,Estatal!$R$3:$R$39)+SUMIF(Estatal!$S$3:$S$39,PARTICIPANTES!A208,Estatal!$T$3:$T$39)+SUMIF(Estatal!$U$3:$U$39,PARTICIPANTES!A208,Estatal!$V$3:$V$39)+SUMIF(Estatal!$W$3:$W$39,PARTICIPANTES!A208,Estatal!$X$3:$X$39)+SUMIF(Estatal!$Y$3:$Y$39,PARTICIPANTES!A208,Estatal!$Z$3:$Z$39)</f>
        <v>0</v>
      </c>
      <c r="O208" s="24">
        <f t="shared" ca="1" si="4"/>
        <v>0</v>
      </c>
    </row>
    <row r="209" spans="1:15">
      <c r="A209" t="s">
        <v>255</v>
      </c>
      <c r="B209" t="s">
        <v>33</v>
      </c>
      <c r="C209" s="6" t="s">
        <v>46</v>
      </c>
      <c r="D209" s="6" t="s">
        <v>18</v>
      </c>
      <c r="E209" s="51">
        <v>1960</v>
      </c>
      <c r="F209">
        <f>SUMIF(Liga!$A$2:$A$501,PARTICIPANTES!A209,Liga!$J$2:$J$501)</f>
        <v>0</v>
      </c>
      <c r="G209">
        <f>SUMIF('Copa EUS ABS Equipos'!$A$2:$A$26,PARTICIPANTES!A209,'Copa EUS ABS Equipos'!$C$2:$C$26)</f>
        <v>0</v>
      </c>
      <c r="J209">
        <f>SUMIF(Trials!$C$3:$C$53,PARTICIPANTES!A209,Trials!$D$3:$D$53)+SUMIF(Trials!$E$3:$E$53,PARTICIPANTES!A209,Trials!$F$3:$F$53)+SUMIF(Trials!$G$3:$G$53,PARTICIPANTES!A209,Trials!$H$3:$H$53)+SUMIF(Trials!$I$3:$I$53,PARTICIPANTES!A209,Trials!$J$3:$J$53)+SUMIF(Trials!$K$3:$K$53,PARTICIPANTES!A209,Trials!$L$3:$L$53)+SUMIF(Trials!$M$3:$M$53,PARTICIPANTES!A209,Trials!$N$3:$N$53)</f>
        <v>0</v>
      </c>
      <c r="K209">
        <f>SUMIF('Pre-Estatal'!$C$3:$C$39,PARTICIPANTES!A209,'Pre-Estatal'!$D$3:$D$39)+SUMIF('Pre-Estatal'!$E$3:$E$39,PARTICIPANTES!A209,'Pre-Estatal'!$F$3:$F$39)+SUMIF('Pre-Estatal'!$G$3:$G$39,PARTICIPANTES!A209,'Pre-Estatal'!$H$3:$H$39)+SUMIF('Pre-Estatal'!$I$3:$I$39,PARTICIPANTES!A209,'Pre-Estatal'!$J$3:$J$39)+SUMIF('Pre-Estatal'!$K$3:$K$39,PARTICIPANTES!A209,'Pre-Estatal'!$L$3:$L$39)+SUMIF('Pre-Estatal'!$M$3:$M$39,PARTICIPANTES!A209,'Pre-Estatal'!$N$3:$N$39)+SUMIF('Pre-Estatal'!$O$3:$O$39,PARTICIPANTES!A209,'Pre-Estatal'!$P$3:$P$39)+SUMIF('Pre-Estatal'!$Q$3:$Q$39,PARTICIPANTES!A209,'Pre-Estatal'!$R$3:$R$39)+SUMIF('Pre-Estatal'!$S$3:$S$39,PARTICIPANTES!A209,'Pre-Estatal'!$T$3:$T$39)+SUMIF('Pre-Estatal'!$U$3:$U$39,PARTICIPANTES!A209,'Pre-Estatal'!$V$3:$V$39)+SUMIF('Pre-Estatal'!$W$3:$W$39,PARTICIPANTES!A209,'Pre-Estatal'!$X$3:$X$39)+SUMIF('Pre-Estatal'!$Y$3:$Y$39,PARTICIPANTES!A209,'Pre-Estatal'!$Z$3:$Z$39)</f>
        <v>180</v>
      </c>
      <c r="L209">
        <f ca="1">SUMIF(Estatal!$C$3:$C$39,PARTICIPANTES!A209,Estatal!$D$3:$D$39)+SUMIF(Estatal!$E$3:$E$39,PARTICIPANTES!A209,Estatal!$F$3:$F$39)+SUMIF(Estatal!$G$3:$G$39,PARTICIPANTES!A209,Estatal!$H$3:$H$39)+SUMIF(Estatal!$I$3:$I$39,PARTICIPANTES!A209,Estatal!$J$3:$J$39)+SUMIF(Estatal!$K$3:$K$39,PARTICIPANTES!A209,Estatal!$L$3:$L$39)+SUMIF(Estatal!$M$3:$M$39,PARTICIPANTES!A209,Estatal!$N$3:$N$39)+SUMIF(Estatal!$O$3:$O$39,PARTICIPANTES!A209,Estatal!$P$3:$P$39)+SUMIF(Estatal!$Q$3:$MQ$39,PARTICIPANTES!A209,Estatal!$R$3:$R$39)+SUMIF(Estatal!$S$3:$S$39,PARTICIPANTES!A209,Estatal!$T$3:$T$39)+SUMIF(Estatal!$U$3:$U$39,PARTICIPANTES!A209,Estatal!$V$3:$V$39)+SUMIF(Estatal!$W$3:$W$39,PARTICIPANTES!A209,Estatal!$X$3:$X$39)+SUMIF(Estatal!$Y$3:$Y$39,PARTICIPANTES!A209,Estatal!$Z$3:$Z$39)</f>
        <v>0</v>
      </c>
      <c r="O209" s="24">
        <f t="shared" ca="1" si="4"/>
        <v>180</v>
      </c>
    </row>
    <row r="210" spans="1:15">
      <c r="A210" t="s">
        <v>256</v>
      </c>
      <c r="B210" t="s">
        <v>33</v>
      </c>
      <c r="C210" s="6" t="s">
        <v>20</v>
      </c>
      <c r="D210" s="6" t="s">
        <v>18</v>
      </c>
      <c r="E210" s="51">
        <v>1992</v>
      </c>
      <c r="F210">
        <f>SUMIF(Liga!$A$2:$A$501,PARTICIPANTES!A210,Liga!$J$2:$J$501)</f>
        <v>180</v>
      </c>
      <c r="G210">
        <f>SUMIF('Copa EUS ABS Equipos'!$A$2:$A$26,PARTICIPANTES!A210,'Copa EUS ABS Equipos'!$C$2:$C$26)</f>
        <v>0</v>
      </c>
      <c r="J210">
        <f>SUMIF(Trials!$C$3:$C$53,PARTICIPANTES!A210,Trials!$D$3:$D$53)+SUMIF(Trials!$E$3:$E$53,PARTICIPANTES!A210,Trials!$F$3:$F$53)+SUMIF(Trials!$G$3:$G$53,PARTICIPANTES!A210,Trials!$H$3:$H$53)+SUMIF(Trials!$I$3:$I$53,PARTICIPANTES!A210,Trials!$J$3:$J$53)+SUMIF(Trials!$K$3:$K$53,PARTICIPANTES!A210,Trials!$L$3:$L$53)+SUMIF(Trials!$M$3:$M$53,PARTICIPANTES!A210,Trials!$N$3:$N$53)</f>
        <v>0</v>
      </c>
      <c r="K210">
        <f>SUMIF('Pre-Estatal'!$C$3:$C$39,PARTICIPANTES!A210,'Pre-Estatal'!$D$3:$D$39)+SUMIF('Pre-Estatal'!$E$3:$E$39,PARTICIPANTES!A210,'Pre-Estatal'!$F$3:$F$39)+SUMIF('Pre-Estatal'!$G$3:$G$39,PARTICIPANTES!A210,'Pre-Estatal'!$H$3:$H$39)+SUMIF('Pre-Estatal'!$I$3:$I$39,PARTICIPANTES!A210,'Pre-Estatal'!$J$3:$J$39)+SUMIF('Pre-Estatal'!$K$3:$K$39,PARTICIPANTES!A210,'Pre-Estatal'!$L$3:$L$39)+SUMIF('Pre-Estatal'!$M$3:$M$39,PARTICIPANTES!A210,'Pre-Estatal'!$N$3:$N$39)+SUMIF('Pre-Estatal'!$O$3:$O$39,PARTICIPANTES!A210,'Pre-Estatal'!$P$3:$P$39)+SUMIF('Pre-Estatal'!$Q$3:$Q$39,PARTICIPANTES!A210,'Pre-Estatal'!$R$3:$R$39)+SUMIF('Pre-Estatal'!$S$3:$S$39,PARTICIPANTES!A210,'Pre-Estatal'!$T$3:$T$39)+SUMIF('Pre-Estatal'!$U$3:$U$39,PARTICIPANTES!A210,'Pre-Estatal'!$V$3:$V$39)+SUMIF('Pre-Estatal'!$W$3:$W$39,PARTICIPANTES!A210,'Pre-Estatal'!$X$3:$X$39)+SUMIF('Pre-Estatal'!$Y$3:$Y$39,PARTICIPANTES!A210,'Pre-Estatal'!$Z$3:$Z$39)</f>
        <v>0</v>
      </c>
      <c r="L210">
        <f ca="1">SUMIF(Estatal!$C$3:$C$39,PARTICIPANTES!A210,Estatal!$D$3:$D$39)+SUMIF(Estatal!$E$3:$E$39,PARTICIPANTES!A210,Estatal!$F$3:$F$39)+SUMIF(Estatal!$G$3:$G$39,PARTICIPANTES!A210,Estatal!$H$3:$H$39)+SUMIF(Estatal!$I$3:$I$39,PARTICIPANTES!A210,Estatal!$J$3:$J$39)+SUMIF(Estatal!$K$3:$K$39,PARTICIPANTES!A210,Estatal!$L$3:$L$39)+SUMIF(Estatal!$M$3:$M$39,PARTICIPANTES!A210,Estatal!$N$3:$N$39)+SUMIF(Estatal!$O$3:$O$39,PARTICIPANTES!A210,Estatal!$P$3:$P$39)+SUMIF(Estatal!$Q$3:$MQ$39,PARTICIPANTES!A210,Estatal!$R$3:$R$39)+SUMIF(Estatal!$S$3:$S$39,PARTICIPANTES!A210,Estatal!$T$3:$T$39)+SUMIF(Estatal!$U$3:$U$39,PARTICIPANTES!A210,Estatal!$V$3:$V$39)+SUMIF(Estatal!$W$3:$W$39,PARTICIPANTES!A210,Estatal!$X$3:$X$39)+SUMIF(Estatal!$Y$3:$Y$39,PARTICIPANTES!A210,Estatal!$Z$3:$Z$39)</f>
        <v>0</v>
      </c>
      <c r="O210" s="24">
        <f t="shared" ca="1" si="4"/>
        <v>180</v>
      </c>
    </row>
    <row r="211" spans="1:15">
      <c r="A211" t="s">
        <v>257</v>
      </c>
      <c r="B211" t="s">
        <v>33</v>
      </c>
      <c r="C211" s="6" t="s">
        <v>20</v>
      </c>
      <c r="D211" s="6" t="s">
        <v>18</v>
      </c>
      <c r="E211" s="51">
        <v>2002</v>
      </c>
      <c r="F211">
        <f>SUMIF(Liga!$A$2:$A$501,PARTICIPANTES!A211,Liga!$J$2:$J$501)</f>
        <v>60</v>
      </c>
      <c r="G211">
        <f>SUMIF('Copa EUS ABS Equipos'!$A$2:$A$26,PARTICIPANTES!A211,'Copa EUS ABS Equipos'!$C$2:$C$26)</f>
        <v>0</v>
      </c>
      <c r="J211">
        <f>SUMIF(Trials!$C$3:$C$53,PARTICIPANTES!A211,Trials!$D$3:$D$53)+SUMIF(Trials!$E$3:$E$53,PARTICIPANTES!A211,Trials!$F$3:$F$53)+SUMIF(Trials!$G$3:$G$53,PARTICIPANTES!A211,Trials!$H$3:$H$53)+SUMIF(Trials!$I$3:$I$53,PARTICIPANTES!A211,Trials!$J$3:$J$53)+SUMIF(Trials!$K$3:$K$53,PARTICIPANTES!A211,Trials!$L$3:$L$53)+SUMIF(Trials!$M$3:$M$53,PARTICIPANTES!A211,Trials!$N$3:$N$53)</f>
        <v>0</v>
      </c>
      <c r="K211">
        <f>SUMIF('Pre-Estatal'!$C$3:$C$39,PARTICIPANTES!A211,'Pre-Estatal'!$D$3:$D$39)+SUMIF('Pre-Estatal'!$E$3:$E$39,PARTICIPANTES!A211,'Pre-Estatal'!$F$3:$F$39)+SUMIF('Pre-Estatal'!$G$3:$G$39,PARTICIPANTES!A211,'Pre-Estatal'!$H$3:$H$39)+SUMIF('Pre-Estatal'!$I$3:$I$39,PARTICIPANTES!A211,'Pre-Estatal'!$J$3:$J$39)+SUMIF('Pre-Estatal'!$K$3:$K$39,PARTICIPANTES!A211,'Pre-Estatal'!$L$3:$L$39)+SUMIF('Pre-Estatal'!$M$3:$M$39,PARTICIPANTES!A211,'Pre-Estatal'!$N$3:$N$39)+SUMIF('Pre-Estatal'!$O$3:$O$39,PARTICIPANTES!A211,'Pre-Estatal'!$P$3:$P$39)+SUMIF('Pre-Estatal'!$Q$3:$Q$39,PARTICIPANTES!A211,'Pre-Estatal'!$R$3:$R$39)+SUMIF('Pre-Estatal'!$S$3:$S$39,PARTICIPANTES!A211,'Pre-Estatal'!$T$3:$T$39)+SUMIF('Pre-Estatal'!$U$3:$U$39,PARTICIPANTES!A211,'Pre-Estatal'!$V$3:$V$39)+SUMIF('Pre-Estatal'!$W$3:$W$39,PARTICIPANTES!A211,'Pre-Estatal'!$X$3:$X$39)+SUMIF('Pre-Estatal'!$Y$3:$Y$39,PARTICIPANTES!A211,'Pre-Estatal'!$Z$3:$Z$39)</f>
        <v>0</v>
      </c>
      <c r="L211">
        <f ca="1">SUMIF(Estatal!$C$3:$C$39,PARTICIPANTES!A211,Estatal!$D$3:$D$39)+SUMIF(Estatal!$E$3:$E$39,PARTICIPANTES!A211,Estatal!$F$3:$F$39)+SUMIF(Estatal!$G$3:$G$39,PARTICIPANTES!A211,Estatal!$H$3:$H$39)+SUMIF(Estatal!$I$3:$I$39,PARTICIPANTES!A211,Estatal!$J$3:$J$39)+SUMIF(Estatal!$K$3:$K$39,PARTICIPANTES!A211,Estatal!$L$3:$L$39)+SUMIF(Estatal!$M$3:$M$39,PARTICIPANTES!A211,Estatal!$N$3:$N$39)+SUMIF(Estatal!$O$3:$O$39,PARTICIPANTES!A211,Estatal!$P$3:$P$39)+SUMIF(Estatal!$Q$3:$MQ$39,PARTICIPANTES!A211,Estatal!$R$3:$R$39)+SUMIF(Estatal!$S$3:$S$39,PARTICIPANTES!A211,Estatal!$T$3:$T$39)+SUMIF(Estatal!$U$3:$U$39,PARTICIPANTES!A211,Estatal!$V$3:$V$39)+SUMIF(Estatal!$W$3:$W$39,PARTICIPANTES!A211,Estatal!$X$3:$X$39)+SUMIF(Estatal!$Y$3:$Y$39,PARTICIPANTES!A211,Estatal!$Z$3:$Z$39)</f>
        <v>0</v>
      </c>
      <c r="O211" s="24">
        <f t="shared" ca="1" si="4"/>
        <v>60</v>
      </c>
    </row>
    <row r="212" spans="1:15">
      <c r="A212" t="s">
        <v>258</v>
      </c>
      <c r="B212" t="s">
        <v>33</v>
      </c>
      <c r="C212" s="6" t="s">
        <v>58</v>
      </c>
      <c r="D212" s="6" t="s">
        <v>18</v>
      </c>
      <c r="E212" s="51">
        <v>1976</v>
      </c>
      <c r="F212">
        <f>SUMIF(Liga!$A$2:$A$501,PARTICIPANTES!A212,Liga!$J$2:$J$501)</f>
        <v>0</v>
      </c>
      <c r="G212">
        <f>SUMIF('Copa EUS ABS Equipos'!$A$2:$A$26,PARTICIPANTES!A212,'Copa EUS ABS Equipos'!$C$2:$C$26)</f>
        <v>0</v>
      </c>
      <c r="J212">
        <f>SUMIF(Trials!$C$3:$C$53,PARTICIPANTES!A212,Trials!$D$3:$D$53)+SUMIF(Trials!$E$3:$E$53,PARTICIPANTES!A212,Trials!$F$3:$F$53)+SUMIF(Trials!$G$3:$G$53,PARTICIPANTES!A212,Trials!$H$3:$H$53)+SUMIF(Trials!$I$3:$I$53,PARTICIPANTES!A212,Trials!$J$3:$J$53)+SUMIF(Trials!$K$3:$K$53,PARTICIPANTES!A212,Trials!$L$3:$L$53)+SUMIF(Trials!$M$3:$M$53,PARTICIPANTES!A212,Trials!$N$3:$N$53)</f>
        <v>0</v>
      </c>
      <c r="K212">
        <f>SUMIF('Pre-Estatal'!$C$3:$C$39,PARTICIPANTES!A212,'Pre-Estatal'!$D$3:$D$39)+SUMIF('Pre-Estatal'!$E$3:$E$39,PARTICIPANTES!A212,'Pre-Estatal'!$F$3:$F$39)+SUMIF('Pre-Estatal'!$G$3:$G$39,PARTICIPANTES!A212,'Pre-Estatal'!$H$3:$H$39)+SUMIF('Pre-Estatal'!$I$3:$I$39,PARTICIPANTES!A212,'Pre-Estatal'!$J$3:$J$39)+SUMIF('Pre-Estatal'!$K$3:$K$39,PARTICIPANTES!A212,'Pre-Estatal'!$L$3:$L$39)+SUMIF('Pre-Estatal'!$M$3:$M$39,PARTICIPANTES!A212,'Pre-Estatal'!$N$3:$N$39)+SUMIF('Pre-Estatal'!$O$3:$O$39,PARTICIPANTES!A212,'Pre-Estatal'!$P$3:$P$39)+SUMIF('Pre-Estatal'!$Q$3:$Q$39,PARTICIPANTES!A212,'Pre-Estatal'!$R$3:$R$39)+SUMIF('Pre-Estatal'!$S$3:$S$39,PARTICIPANTES!A212,'Pre-Estatal'!$T$3:$T$39)+SUMIF('Pre-Estatal'!$U$3:$U$39,PARTICIPANTES!A212,'Pre-Estatal'!$V$3:$V$39)+SUMIF('Pre-Estatal'!$W$3:$W$39,PARTICIPANTES!A212,'Pre-Estatal'!$X$3:$X$39)+SUMIF('Pre-Estatal'!$Y$3:$Y$39,PARTICIPANTES!A212,'Pre-Estatal'!$Z$3:$Z$39)</f>
        <v>0</v>
      </c>
      <c r="L212">
        <f ca="1">SUMIF(Estatal!$C$3:$C$39,PARTICIPANTES!A212,Estatal!$D$3:$D$39)+SUMIF(Estatal!$E$3:$E$39,PARTICIPANTES!A212,Estatal!$F$3:$F$39)+SUMIF(Estatal!$G$3:$G$39,PARTICIPANTES!A212,Estatal!$H$3:$H$39)+SUMIF(Estatal!$I$3:$I$39,PARTICIPANTES!A212,Estatal!$J$3:$J$39)+SUMIF(Estatal!$K$3:$K$39,PARTICIPANTES!A212,Estatal!$L$3:$L$39)+SUMIF(Estatal!$M$3:$M$39,PARTICIPANTES!A212,Estatal!$N$3:$N$39)+SUMIF(Estatal!$O$3:$O$39,PARTICIPANTES!A212,Estatal!$P$3:$P$39)+SUMIF(Estatal!$Q$3:$MQ$39,PARTICIPANTES!A212,Estatal!$R$3:$R$39)+SUMIF(Estatal!$S$3:$S$39,PARTICIPANTES!A212,Estatal!$T$3:$T$39)+SUMIF(Estatal!$U$3:$U$39,PARTICIPANTES!A212,Estatal!$V$3:$V$39)+SUMIF(Estatal!$W$3:$W$39,PARTICIPANTES!A212,Estatal!$X$3:$X$39)+SUMIF(Estatal!$Y$3:$Y$39,PARTICIPANTES!A212,Estatal!$Z$3:$Z$39)</f>
        <v>0</v>
      </c>
      <c r="O212" s="24">
        <f t="shared" ca="1" si="4"/>
        <v>0</v>
      </c>
    </row>
    <row r="213" spans="1:15">
      <c r="A213" t="s">
        <v>259</v>
      </c>
      <c r="B213" t="s">
        <v>33</v>
      </c>
      <c r="C213" s="6" t="s">
        <v>17</v>
      </c>
      <c r="D213" s="6" t="s">
        <v>18</v>
      </c>
      <c r="E213" s="51">
        <v>2007</v>
      </c>
      <c r="F213">
        <f>SUMIF(Liga!$A$2:$A$501,PARTICIPANTES!A213,Liga!$J$2:$J$501)</f>
        <v>0</v>
      </c>
      <c r="G213">
        <f>SUMIF('Copa EUS ABS Equipos'!$A$2:$A$26,PARTICIPANTES!A213,'Copa EUS ABS Equipos'!$C$2:$C$26)</f>
        <v>0</v>
      </c>
      <c r="J213">
        <f>SUMIF(Trials!$C$3:$C$53,PARTICIPANTES!A213,Trials!$D$3:$D$53)+SUMIF(Trials!$E$3:$E$53,PARTICIPANTES!A213,Trials!$F$3:$F$53)+SUMIF(Trials!$G$3:$G$53,PARTICIPANTES!A213,Trials!$H$3:$H$53)+SUMIF(Trials!$I$3:$I$53,PARTICIPANTES!A213,Trials!$J$3:$J$53)+SUMIF(Trials!$K$3:$K$53,PARTICIPANTES!A213,Trials!$L$3:$L$53)+SUMIF(Trials!$M$3:$M$53,PARTICIPANTES!A213,Trials!$N$3:$N$53)</f>
        <v>0</v>
      </c>
      <c r="K213">
        <f>SUMIF('Pre-Estatal'!$C$3:$C$39,PARTICIPANTES!A213,'Pre-Estatal'!$D$3:$D$39)+SUMIF('Pre-Estatal'!$E$3:$E$39,PARTICIPANTES!A213,'Pre-Estatal'!$F$3:$F$39)+SUMIF('Pre-Estatal'!$G$3:$G$39,PARTICIPANTES!A213,'Pre-Estatal'!$H$3:$H$39)+SUMIF('Pre-Estatal'!$I$3:$I$39,PARTICIPANTES!A213,'Pre-Estatal'!$J$3:$J$39)+SUMIF('Pre-Estatal'!$K$3:$K$39,PARTICIPANTES!A213,'Pre-Estatal'!$L$3:$L$39)+SUMIF('Pre-Estatal'!$M$3:$M$39,PARTICIPANTES!A213,'Pre-Estatal'!$N$3:$N$39)+SUMIF('Pre-Estatal'!$O$3:$O$39,PARTICIPANTES!A213,'Pre-Estatal'!$P$3:$P$39)+SUMIF('Pre-Estatal'!$Q$3:$Q$39,PARTICIPANTES!A213,'Pre-Estatal'!$R$3:$R$39)+SUMIF('Pre-Estatal'!$S$3:$S$39,PARTICIPANTES!A213,'Pre-Estatal'!$T$3:$T$39)+SUMIF('Pre-Estatal'!$U$3:$U$39,PARTICIPANTES!A213,'Pre-Estatal'!$V$3:$V$39)+SUMIF('Pre-Estatal'!$W$3:$W$39,PARTICIPANTES!A213,'Pre-Estatal'!$X$3:$X$39)+SUMIF('Pre-Estatal'!$Y$3:$Y$39,PARTICIPANTES!A213,'Pre-Estatal'!$Z$3:$Z$39)</f>
        <v>0</v>
      </c>
      <c r="L213">
        <f ca="1">SUMIF(Estatal!$C$3:$C$39,PARTICIPANTES!A213,Estatal!$D$3:$D$39)+SUMIF(Estatal!$E$3:$E$39,PARTICIPANTES!A213,Estatal!$F$3:$F$39)+SUMIF(Estatal!$G$3:$G$39,PARTICIPANTES!A213,Estatal!$H$3:$H$39)+SUMIF(Estatal!$I$3:$I$39,PARTICIPANTES!A213,Estatal!$J$3:$J$39)+SUMIF(Estatal!$K$3:$K$39,PARTICIPANTES!A213,Estatal!$L$3:$L$39)+SUMIF(Estatal!$M$3:$M$39,PARTICIPANTES!A213,Estatal!$N$3:$N$39)+SUMIF(Estatal!$O$3:$O$39,PARTICIPANTES!A213,Estatal!$P$3:$P$39)+SUMIF(Estatal!$Q$3:$MQ$39,PARTICIPANTES!A213,Estatal!$R$3:$R$39)+SUMIF(Estatal!$S$3:$S$39,PARTICIPANTES!A213,Estatal!$T$3:$T$39)+SUMIF(Estatal!$U$3:$U$39,PARTICIPANTES!A213,Estatal!$V$3:$V$39)+SUMIF(Estatal!$W$3:$W$39,PARTICIPANTES!A213,Estatal!$X$3:$X$39)+SUMIF(Estatal!$Y$3:$Y$39,PARTICIPANTES!A213,Estatal!$Z$3:$Z$39)</f>
        <v>0</v>
      </c>
      <c r="O213" s="24">
        <f t="shared" ca="1" si="4"/>
        <v>0</v>
      </c>
    </row>
    <row r="214" spans="1:15">
      <c r="A214" t="s">
        <v>260</v>
      </c>
      <c r="B214" t="s">
        <v>33</v>
      </c>
      <c r="C214" s="6" t="s">
        <v>51</v>
      </c>
      <c r="D214" s="6" t="s">
        <v>18</v>
      </c>
      <c r="E214" s="51">
        <v>1965</v>
      </c>
      <c r="F214">
        <f>SUMIF(Liga!$A$2:$A$501,PARTICIPANTES!A214,Liga!$J$2:$J$501)</f>
        <v>0</v>
      </c>
      <c r="G214">
        <f>SUMIF('Copa EUS ABS Equipos'!$A$2:$A$26,PARTICIPANTES!A214,'Copa EUS ABS Equipos'!$C$2:$C$26)</f>
        <v>0</v>
      </c>
      <c r="J214">
        <f>SUMIF(Trials!$C$3:$C$53,PARTICIPANTES!A214,Trials!$D$3:$D$53)+SUMIF(Trials!$E$3:$E$53,PARTICIPANTES!A214,Trials!$F$3:$F$53)+SUMIF(Trials!$G$3:$G$53,PARTICIPANTES!A214,Trials!$H$3:$H$53)+SUMIF(Trials!$I$3:$I$53,PARTICIPANTES!A214,Trials!$J$3:$J$53)+SUMIF(Trials!$K$3:$K$53,PARTICIPANTES!A214,Trials!$L$3:$L$53)+SUMIF(Trials!$M$3:$M$53,PARTICIPANTES!A214,Trials!$N$3:$N$53)</f>
        <v>0</v>
      </c>
      <c r="K214">
        <f>SUMIF('Pre-Estatal'!$C$3:$C$39,PARTICIPANTES!A214,'Pre-Estatal'!$D$3:$D$39)+SUMIF('Pre-Estatal'!$E$3:$E$39,PARTICIPANTES!A214,'Pre-Estatal'!$F$3:$F$39)+SUMIF('Pre-Estatal'!$G$3:$G$39,PARTICIPANTES!A214,'Pre-Estatal'!$H$3:$H$39)+SUMIF('Pre-Estatal'!$I$3:$I$39,PARTICIPANTES!A214,'Pre-Estatal'!$J$3:$J$39)+SUMIF('Pre-Estatal'!$K$3:$K$39,PARTICIPANTES!A214,'Pre-Estatal'!$L$3:$L$39)+SUMIF('Pre-Estatal'!$M$3:$M$39,PARTICIPANTES!A214,'Pre-Estatal'!$N$3:$N$39)+SUMIF('Pre-Estatal'!$O$3:$O$39,PARTICIPANTES!A214,'Pre-Estatal'!$P$3:$P$39)+SUMIF('Pre-Estatal'!$Q$3:$Q$39,PARTICIPANTES!A214,'Pre-Estatal'!$R$3:$R$39)+SUMIF('Pre-Estatal'!$S$3:$S$39,PARTICIPANTES!A214,'Pre-Estatal'!$T$3:$T$39)+SUMIF('Pre-Estatal'!$U$3:$U$39,PARTICIPANTES!A214,'Pre-Estatal'!$V$3:$V$39)+SUMIF('Pre-Estatal'!$W$3:$W$39,PARTICIPANTES!A214,'Pre-Estatal'!$X$3:$X$39)+SUMIF('Pre-Estatal'!$Y$3:$Y$39,PARTICIPANTES!A214,'Pre-Estatal'!$Z$3:$Z$39)</f>
        <v>0</v>
      </c>
      <c r="L214">
        <f ca="1">SUMIF(Estatal!$C$3:$C$39,PARTICIPANTES!A214,Estatal!$D$3:$D$39)+SUMIF(Estatal!$E$3:$E$39,PARTICIPANTES!A214,Estatal!$F$3:$F$39)+SUMIF(Estatal!$G$3:$G$39,PARTICIPANTES!A214,Estatal!$H$3:$H$39)+SUMIF(Estatal!$I$3:$I$39,PARTICIPANTES!A214,Estatal!$J$3:$J$39)+SUMIF(Estatal!$K$3:$K$39,PARTICIPANTES!A214,Estatal!$L$3:$L$39)+SUMIF(Estatal!$M$3:$M$39,PARTICIPANTES!A214,Estatal!$N$3:$N$39)+SUMIF(Estatal!$O$3:$O$39,PARTICIPANTES!A214,Estatal!$P$3:$P$39)+SUMIF(Estatal!$Q$3:$MQ$39,PARTICIPANTES!A214,Estatal!$R$3:$R$39)+SUMIF(Estatal!$S$3:$S$39,PARTICIPANTES!A214,Estatal!$T$3:$T$39)+SUMIF(Estatal!$U$3:$U$39,PARTICIPANTES!A214,Estatal!$V$3:$V$39)+SUMIF(Estatal!$W$3:$W$39,PARTICIPANTES!A214,Estatal!$X$3:$X$39)+SUMIF(Estatal!$Y$3:$Y$39,PARTICIPANTES!A214,Estatal!$Z$3:$Z$39)</f>
        <v>0</v>
      </c>
      <c r="O214" s="24">
        <f t="shared" ca="1" si="4"/>
        <v>0</v>
      </c>
    </row>
    <row r="215" spans="1:15">
      <c r="A215" t="s">
        <v>261</v>
      </c>
      <c r="B215" t="s">
        <v>33</v>
      </c>
      <c r="C215" s="6" t="s">
        <v>58</v>
      </c>
      <c r="D215" s="6" t="s">
        <v>18</v>
      </c>
      <c r="E215" s="51">
        <v>1972</v>
      </c>
      <c r="F215">
        <f>SUMIF(Liga!$A$2:$A$501,PARTICIPANTES!A215,Liga!$J$2:$J$501)</f>
        <v>0</v>
      </c>
      <c r="G215">
        <f>SUMIF('Copa EUS ABS Equipos'!$A$2:$A$26,PARTICIPANTES!A215,'Copa EUS ABS Equipos'!$C$2:$C$26)</f>
        <v>0</v>
      </c>
      <c r="J215">
        <f>SUMIF(Trials!$C$3:$C$53,PARTICIPANTES!A215,Trials!$D$3:$D$53)+SUMIF(Trials!$E$3:$E$53,PARTICIPANTES!A215,Trials!$F$3:$F$53)+SUMIF(Trials!$G$3:$G$53,PARTICIPANTES!A215,Trials!$H$3:$H$53)+SUMIF(Trials!$I$3:$I$53,PARTICIPANTES!A215,Trials!$J$3:$J$53)+SUMIF(Trials!$K$3:$K$53,PARTICIPANTES!A215,Trials!$L$3:$L$53)+SUMIF(Trials!$M$3:$M$53,PARTICIPANTES!A215,Trials!$N$3:$N$53)</f>
        <v>0</v>
      </c>
      <c r="K215">
        <f>SUMIF('Pre-Estatal'!$C$3:$C$39,PARTICIPANTES!A215,'Pre-Estatal'!$D$3:$D$39)+SUMIF('Pre-Estatal'!$E$3:$E$39,PARTICIPANTES!A215,'Pre-Estatal'!$F$3:$F$39)+SUMIF('Pre-Estatal'!$G$3:$G$39,PARTICIPANTES!A215,'Pre-Estatal'!$H$3:$H$39)+SUMIF('Pre-Estatal'!$I$3:$I$39,PARTICIPANTES!A215,'Pre-Estatal'!$J$3:$J$39)+SUMIF('Pre-Estatal'!$K$3:$K$39,PARTICIPANTES!A215,'Pre-Estatal'!$L$3:$L$39)+SUMIF('Pre-Estatal'!$M$3:$M$39,PARTICIPANTES!A215,'Pre-Estatal'!$N$3:$N$39)+SUMIF('Pre-Estatal'!$O$3:$O$39,PARTICIPANTES!A215,'Pre-Estatal'!$P$3:$P$39)+SUMIF('Pre-Estatal'!$Q$3:$Q$39,PARTICIPANTES!A215,'Pre-Estatal'!$R$3:$R$39)+SUMIF('Pre-Estatal'!$S$3:$S$39,PARTICIPANTES!A215,'Pre-Estatal'!$T$3:$T$39)+SUMIF('Pre-Estatal'!$U$3:$U$39,PARTICIPANTES!A215,'Pre-Estatal'!$V$3:$V$39)+SUMIF('Pre-Estatal'!$W$3:$W$39,PARTICIPANTES!A215,'Pre-Estatal'!$X$3:$X$39)+SUMIF('Pre-Estatal'!$Y$3:$Y$39,PARTICIPANTES!A215,'Pre-Estatal'!$Z$3:$Z$39)</f>
        <v>0</v>
      </c>
      <c r="L215">
        <f ca="1">SUMIF(Estatal!$C$3:$C$39,PARTICIPANTES!A215,Estatal!$D$3:$D$39)+SUMIF(Estatal!$E$3:$E$39,PARTICIPANTES!A215,Estatal!$F$3:$F$39)+SUMIF(Estatal!$G$3:$G$39,PARTICIPANTES!A215,Estatal!$H$3:$H$39)+SUMIF(Estatal!$I$3:$I$39,PARTICIPANTES!A215,Estatal!$J$3:$J$39)+SUMIF(Estatal!$K$3:$K$39,PARTICIPANTES!A215,Estatal!$L$3:$L$39)+SUMIF(Estatal!$M$3:$M$39,PARTICIPANTES!A215,Estatal!$N$3:$N$39)+SUMIF(Estatal!$O$3:$O$39,PARTICIPANTES!A215,Estatal!$P$3:$P$39)+SUMIF(Estatal!$Q$3:$MQ$39,PARTICIPANTES!A215,Estatal!$R$3:$R$39)+SUMIF(Estatal!$S$3:$S$39,PARTICIPANTES!A215,Estatal!$T$3:$T$39)+SUMIF(Estatal!$U$3:$U$39,PARTICIPANTES!A215,Estatal!$V$3:$V$39)+SUMIF(Estatal!$W$3:$W$39,PARTICIPANTES!A215,Estatal!$X$3:$X$39)+SUMIF(Estatal!$Y$3:$Y$39,PARTICIPANTES!A215,Estatal!$Z$3:$Z$39)</f>
        <v>0</v>
      </c>
      <c r="O215" s="24">
        <f t="shared" ca="1" si="4"/>
        <v>0</v>
      </c>
    </row>
    <row r="216" spans="1:15">
      <c r="A216" t="s">
        <v>262</v>
      </c>
      <c r="B216" t="s">
        <v>33</v>
      </c>
      <c r="C216" s="6" t="s">
        <v>58</v>
      </c>
      <c r="D216" s="6" t="s">
        <v>18</v>
      </c>
      <c r="E216" s="51">
        <v>1971</v>
      </c>
      <c r="F216">
        <f>SUMIF(Liga!$A$2:$A$501,PARTICIPANTES!A216,Liga!$J$2:$J$501)</f>
        <v>0</v>
      </c>
      <c r="G216">
        <f>SUMIF('Copa EUS ABS Equipos'!$A$2:$A$26,PARTICIPANTES!A216,'Copa EUS ABS Equipos'!$C$2:$C$26)</f>
        <v>0</v>
      </c>
      <c r="J216">
        <f>SUMIF(Trials!$C$3:$C$53,PARTICIPANTES!A216,Trials!$D$3:$D$53)+SUMIF(Trials!$E$3:$E$53,PARTICIPANTES!A216,Trials!$F$3:$F$53)+SUMIF(Trials!$G$3:$G$53,PARTICIPANTES!A216,Trials!$H$3:$H$53)+SUMIF(Trials!$I$3:$I$53,PARTICIPANTES!A216,Trials!$J$3:$J$53)+SUMIF(Trials!$K$3:$K$53,PARTICIPANTES!A216,Trials!$L$3:$L$53)+SUMIF(Trials!$M$3:$M$53,PARTICIPANTES!A216,Trials!$N$3:$N$53)</f>
        <v>0</v>
      </c>
      <c r="K216">
        <f>SUMIF('Pre-Estatal'!$C$3:$C$39,PARTICIPANTES!A216,'Pre-Estatal'!$D$3:$D$39)+SUMIF('Pre-Estatal'!$E$3:$E$39,PARTICIPANTES!A216,'Pre-Estatal'!$F$3:$F$39)+SUMIF('Pre-Estatal'!$G$3:$G$39,PARTICIPANTES!A216,'Pre-Estatal'!$H$3:$H$39)+SUMIF('Pre-Estatal'!$I$3:$I$39,PARTICIPANTES!A216,'Pre-Estatal'!$J$3:$J$39)+SUMIF('Pre-Estatal'!$K$3:$K$39,PARTICIPANTES!A216,'Pre-Estatal'!$L$3:$L$39)+SUMIF('Pre-Estatal'!$M$3:$M$39,PARTICIPANTES!A216,'Pre-Estatal'!$N$3:$N$39)+SUMIF('Pre-Estatal'!$O$3:$O$39,PARTICIPANTES!A216,'Pre-Estatal'!$P$3:$P$39)+SUMIF('Pre-Estatal'!$Q$3:$Q$39,PARTICIPANTES!A216,'Pre-Estatal'!$R$3:$R$39)+SUMIF('Pre-Estatal'!$S$3:$S$39,PARTICIPANTES!A216,'Pre-Estatal'!$T$3:$T$39)+SUMIF('Pre-Estatal'!$U$3:$U$39,PARTICIPANTES!A216,'Pre-Estatal'!$V$3:$V$39)+SUMIF('Pre-Estatal'!$W$3:$W$39,PARTICIPANTES!A216,'Pre-Estatal'!$X$3:$X$39)+SUMIF('Pre-Estatal'!$Y$3:$Y$39,PARTICIPANTES!A216,'Pre-Estatal'!$Z$3:$Z$39)</f>
        <v>0</v>
      </c>
      <c r="L216">
        <f ca="1">SUMIF(Estatal!$C$3:$C$39,PARTICIPANTES!A216,Estatal!$D$3:$D$39)+SUMIF(Estatal!$E$3:$E$39,PARTICIPANTES!A216,Estatal!$F$3:$F$39)+SUMIF(Estatal!$G$3:$G$39,PARTICIPANTES!A216,Estatal!$H$3:$H$39)+SUMIF(Estatal!$I$3:$I$39,PARTICIPANTES!A216,Estatal!$J$3:$J$39)+SUMIF(Estatal!$K$3:$K$39,PARTICIPANTES!A216,Estatal!$L$3:$L$39)+SUMIF(Estatal!$M$3:$M$39,PARTICIPANTES!A216,Estatal!$N$3:$N$39)+SUMIF(Estatal!$O$3:$O$39,PARTICIPANTES!A216,Estatal!$P$3:$P$39)+SUMIF(Estatal!$Q$3:$MQ$39,PARTICIPANTES!A216,Estatal!$R$3:$R$39)+SUMIF(Estatal!$S$3:$S$39,PARTICIPANTES!A216,Estatal!$T$3:$T$39)+SUMIF(Estatal!$U$3:$U$39,PARTICIPANTES!A216,Estatal!$V$3:$V$39)+SUMIF(Estatal!$W$3:$W$39,PARTICIPANTES!A216,Estatal!$X$3:$X$39)+SUMIF(Estatal!$Y$3:$Y$39,PARTICIPANTES!A216,Estatal!$Z$3:$Z$39)</f>
        <v>0</v>
      </c>
      <c r="O216" s="24">
        <f t="shared" ca="1" si="4"/>
        <v>0</v>
      </c>
    </row>
    <row r="217" spans="1:15">
      <c r="A217" t="s">
        <v>263</v>
      </c>
      <c r="B217" t="s">
        <v>33</v>
      </c>
      <c r="C217" s="6" t="s">
        <v>20</v>
      </c>
      <c r="D217" s="6" t="s">
        <v>18</v>
      </c>
      <c r="E217" s="51">
        <v>1987</v>
      </c>
      <c r="F217">
        <f>SUMIF(Liga!$A$2:$A$501,PARTICIPANTES!A217,Liga!$J$2:$J$501)</f>
        <v>0</v>
      </c>
      <c r="G217">
        <f>SUMIF('Copa EUS ABS Equipos'!$A$2:$A$26,PARTICIPANTES!A217,'Copa EUS ABS Equipos'!$C$2:$C$26)</f>
        <v>0</v>
      </c>
      <c r="J217">
        <f>SUMIF(Trials!$C$3:$C$53,PARTICIPANTES!A217,Trials!$D$3:$D$53)+SUMIF(Trials!$E$3:$E$53,PARTICIPANTES!A217,Trials!$F$3:$F$53)+SUMIF(Trials!$G$3:$G$53,PARTICIPANTES!A217,Trials!$H$3:$H$53)+SUMIF(Trials!$I$3:$I$53,PARTICIPANTES!A217,Trials!$J$3:$J$53)+SUMIF(Trials!$K$3:$K$53,PARTICIPANTES!A217,Trials!$L$3:$L$53)+SUMIF(Trials!$M$3:$M$53,PARTICIPANTES!A217,Trials!$N$3:$N$53)</f>
        <v>0</v>
      </c>
      <c r="K217">
        <f>SUMIF('Pre-Estatal'!$C$3:$C$39,PARTICIPANTES!A217,'Pre-Estatal'!$D$3:$D$39)+SUMIF('Pre-Estatal'!$E$3:$E$39,PARTICIPANTES!A217,'Pre-Estatal'!$F$3:$F$39)+SUMIF('Pre-Estatal'!$G$3:$G$39,PARTICIPANTES!A217,'Pre-Estatal'!$H$3:$H$39)+SUMIF('Pre-Estatal'!$I$3:$I$39,PARTICIPANTES!A217,'Pre-Estatal'!$J$3:$J$39)+SUMIF('Pre-Estatal'!$K$3:$K$39,PARTICIPANTES!A217,'Pre-Estatal'!$L$3:$L$39)+SUMIF('Pre-Estatal'!$M$3:$M$39,PARTICIPANTES!A217,'Pre-Estatal'!$N$3:$N$39)+SUMIF('Pre-Estatal'!$O$3:$O$39,PARTICIPANTES!A217,'Pre-Estatal'!$P$3:$P$39)+SUMIF('Pre-Estatal'!$Q$3:$Q$39,PARTICIPANTES!A217,'Pre-Estatal'!$R$3:$R$39)+SUMIF('Pre-Estatal'!$S$3:$S$39,PARTICIPANTES!A217,'Pre-Estatal'!$T$3:$T$39)+SUMIF('Pre-Estatal'!$U$3:$U$39,PARTICIPANTES!A217,'Pre-Estatal'!$V$3:$V$39)+SUMIF('Pre-Estatal'!$W$3:$W$39,PARTICIPANTES!A217,'Pre-Estatal'!$X$3:$X$39)+SUMIF('Pre-Estatal'!$Y$3:$Y$39,PARTICIPANTES!A217,'Pre-Estatal'!$Z$3:$Z$39)</f>
        <v>0</v>
      </c>
      <c r="L217">
        <f ca="1">SUMIF(Estatal!$C$3:$C$39,PARTICIPANTES!A217,Estatal!$D$3:$D$39)+SUMIF(Estatal!$E$3:$E$39,PARTICIPANTES!A217,Estatal!$F$3:$F$39)+SUMIF(Estatal!$G$3:$G$39,PARTICIPANTES!A217,Estatal!$H$3:$H$39)+SUMIF(Estatal!$I$3:$I$39,PARTICIPANTES!A217,Estatal!$J$3:$J$39)+SUMIF(Estatal!$K$3:$K$39,PARTICIPANTES!A217,Estatal!$L$3:$L$39)+SUMIF(Estatal!$M$3:$M$39,PARTICIPANTES!A217,Estatal!$N$3:$N$39)+SUMIF(Estatal!$O$3:$O$39,PARTICIPANTES!A217,Estatal!$P$3:$P$39)+SUMIF(Estatal!$Q$3:$MQ$39,PARTICIPANTES!A217,Estatal!$R$3:$R$39)+SUMIF(Estatal!$S$3:$S$39,PARTICIPANTES!A217,Estatal!$T$3:$T$39)+SUMIF(Estatal!$U$3:$U$39,PARTICIPANTES!A217,Estatal!$V$3:$V$39)+SUMIF(Estatal!$W$3:$W$39,PARTICIPANTES!A217,Estatal!$X$3:$X$39)+SUMIF(Estatal!$Y$3:$Y$39,PARTICIPANTES!A217,Estatal!$Z$3:$Z$39)</f>
        <v>0</v>
      </c>
      <c r="O217" s="24">
        <f t="shared" ca="1" si="4"/>
        <v>0</v>
      </c>
    </row>
    <row r="218" spans="1:15">
      <c r="A218" t="s">
        <v>264</v>
      </c>
      <c r="B218" t="s">
        <v>33</v>
      </c>
      <c r="C218" s="6" t="s">
        <v>40</v>
      </c>
      <c r="D218" s="6" t="s">
        <v>18</v>
      </c>
      <c r="E218" s="51">
        <v>2010</v>
      </c>
      <c r="F218">
        <f>SUMIF(Liga!$A$2:$A$501,PARTICIPANTES!A218,Liga!$J$2:$J$501)</f>
        <v>0</v>
      </c>
      <c r="G218">
        <f>SUMIF('Copa EUS ABS Equipos'!$A$2:$A$26,PARTICIPANTES!A218,'Copa EUS ABS Equipos'!$C$2:$C$26)</f>
        <v>0</v>
      </c>
      <c r="J218">
        <f>SUMIF(Trials!$C$3:$C$53,PARTICIPANTES!A218,Trials!$D$3:$D$53)+SUMIF(Trials!$E$3:$E$53,PARTICIPANTES!A218,Trials!$F$3:$F$53)+SUMIF(Trials!$G$3:$G$53,PARTICIPANTES!A218,Trials!$H$3:$H$53)+SUMIF(Trials!$I$3:$I$53,PARTICIPANTES!A218,Trials!$J$3:$J$53)+SUMIF(Trials!$K$3:$K$53,PARTICIPANTES!A218,Trials!$L$3:$L$53)+SUMIF(Trials!$M$3:$M$53,PARTICIPANTES!A218,Trials!$N$3:$N$53)</f>
        <v>0</v>
      </c>
      <c r="K218">
        <f>SUMIF('Pre-Estatal'!$C$3:$C$39,PARTICIPANTES!A218,'Pre-Estatal'!$D$3:$D$39)+SUMIF('Pre-Estatal'!$E$3:$E$39,PARTICIPANTES!A218,'Pre-Estatal'!$F$3:$F$39)+SUMIF('Pre-Estatal'!$G$3:$G$39,PARTICIPANTES!A218,'Pre-Estatal'!$H$3:$H$39)+SUMIF('Pre-Estatal'!$I$3:$I$39,PARTICIPANTES!A218,'Pre-Estatal'!$J$3:$J$39)+SUMIF('Pre-Estatal'!$K$3:$K$39,PARTICIPANTES!A218,'Pre-Estatal'!$L$3:$L$39)+SUMIF('Pre-Estatal'!$M$3:$M$39,PARTICIPANTES!A218,'Pre-Estatal'!$N$3:$N$39)+SUMIF('Pre-Estatal'!$O$3:$O$39,PARTICIPANTES!A218,'Pre-Estatal'!$P$3:$P$39)+SUMIF('Pre-Estatal'!$Q$3:$Q$39,PARTICIPANTES!A218,'Pre-Estatal'!$R$3:$R$39)+SUMIF('Pre-Estatal'!$S$3:$S$39,PARTICIPANTES!A218,'Pre-Estatal'!$T$3:$T$39)+SUMIF('Pre-Estatal'!$U$3:$U$39,PARTICIPANTES!A218,'Pre-Estatal'!$V$3:$V$39)+SUMIF('Pre-Estatal'!$W$3:$W$39,PARTICIPANTES!A218,'Pre-Estatal'!$X$3:$X$39)+SUMIF('Pre-Estatal'!$Y$3:$Y$39,PARTICIPANTES!A218,'Pre-Estatal'!$Z$3:$Z$39)</f>
        <v>0</v>
      </c>
      <c r="L218">
        <f ca="1">SUMIF(Estatal!$C$3:$C$39,PARTICIPANTES!A218,Estatal!$D$3:$D$39)+SUMIF(Estatal!$E$3:$E$39,PARTICIPANTES!A218,Estatal!$F$3:$F$39)+SUMIF(Estatal!$G$3:$G$39,PARTICIPANTES!A218,Estatal!$H$3:$H$39)+SUMIF(Estatal!$I$3:$I$39,PARTICIPANTES!A218,Estatal!$J$3:$J$39)+SUMIF(Estatal!$K$3:$K$39,PARTICIPANTES!A218,Estatal!$L$3:$L$39)+SUMIF(Estatal!$M$3:$M$39,PARTICIPANTES!A218,Estatal!$N$3:$N$39)+SUMIF(Estatal!$O$3:$O$39,PARTICIPANTES!A218,Estatal!$P$3:$P$39)+SUMIF(Estatal!$Q$3:$MQ$39,PARTICIPANTES!A218,Estatal!$R$3:$R$39)+SUMIF(Estatal!$S$3:$S$39,PARTICIPANTES!A218,Estatal!$T$3:$T$39)+SUMIF(Estatal!$U$3:$U$39,PARTICIPANTES!A218,Estatal!$V$3:$V$39)+SUMIF(Estatal!$W$3:$W$39,PARTICIPANTES!A218,Estatal!$X$3:$X$39)+SUMIF(Estatal!$Y$3:$Y$39,PARTICIPANTES!A218,Estatal!$Z$3:$Z$39)</f>
        <v>0</v>
      </c>
      <c r="O218" s="24">
        <f t="shared" ca="1" si="4"/>
        <v>0</v>
      </c>
    </row>
    <row r="219" spans="1:15">
      <c r="A219" t="s">
        <v>265</v>
      </c>
      <c r="B219" t="s">
        <v>33</v>
      </c>
      <c r="C219" s="6" t="s">
        <v>58</v>
      </c>
      <c r="D219" s="6" t="s">
        <v>18</v>
      </c>
      <c r="E219" s="51">
        <v>1971</v>
      </c>
      <c r="F219">
        <f>SUMIF(Liga!$A$2:$A$501,PARTICIPANTES!A219,Liga!$J$2:$J$501)</f>
        <v>20</v>
      </c>
      <c r="G219">
        <f>SUMIF('Copa EUS ABS Equipos'!$A$2:$A$26,PARTICIPANTES!A219,'Copa EUS ABS Equipos'!$C$2:$C$26)</f>
        <v>0</v>
      </c>
      <c r="J219">
        <f>SUMIF(Trials!$C$3:$C$53,PARTICIPANTES!A219,Trials!$D$3:$D$53)+SUMIF(Trials!$E$3:$E$53,PARTICIPANTES!A219,Trials!$F$3:$F$53)+SUMIF(Trials!$G$3:$G$53,PARTICIPANTES!A219,Trials!$H$3:$H$53)+SUMIF(Trials!$I$3:$I$53,PARTICIPANTES!A219,Trials!$J$3:$J$53)+SUMIF(Trials!$K$3:$K$53,PARTICIPANTES!A219,Trials!$L$3:$L$53)+SUMIF(Trials!$M$3:$M$53,PARTICIPANTES!A219,Trials!$N$3:$N$53)</f>
        <v>0</v>
      </c>
      <c r="K219">
        <f>SUMIF('Pre-Estatal'!$C$3:$C$39,PARTICIPANTES!A219,'Pre-Estatal'!$D$3:$D$39)+SUMIF('Pre-Estatal'!$E$3:$E$39,PARTICIPANTES!A219,'Pre-Estatal'!$F$3:$F$39)+SUMIF('Pre-Estatal'!$G$3:$G$39,PARTICIPANTES!A219,'Pre-Estatal'!$H$3:$H$39)+SUMIF('Pre-Estatal'!$I$3:$I$39,PARTICIPANTES!A219,'Pre-Estatal'!$J$3:$J$39)+SUMIF('Pre-Estatal'!$K$3:$K$39,PARTICIPANTES!A219,'Pre-Estatal'!$L$3:$L$39)+SUMIF('Pre-Estatal'!$M$3:$M$39,PARTICIPANTES!A219,'Pre-Estatal'!$N$3:$N$39)+SUMIF('Pre-Estatal'!$O$3:$O$39,PARTICIPANTES!A219,'Pre-Estatal'!$P$3:$P$39)+SUMIF('Pre-Estatal'!$Q$3:$Q$39,PARTICIPANTES!A219,'Pre-Estatal'!$R$3:$R$39)+SUMIF('Pre-Estatal'!$S$3:$S$39,PARTICIPANTES!A219,'Pre-Estatal'!$T$3:$T$39)+SUMIF('Pre-Estatal'!$U$3:$U$39,PARTICIPANTES!A219,'Pre-Estatal'!$V$3:$V$39)+SUMIF('Pre-Estatal'!$W$3:$W$39,PARTICIPANTES!A219,'Pre-Estatal'!$X$3:$X$39)+SUMIF('Pre-Estatal'!$Y$3:$Y$39,PARTICIPANTES!A219,'Pre-Estatal'!$Z$3:$Z$39)</f>
        <v>0</v>
      </c>
      <c r="L219">
        <f ca="1">SUMIF(Estatal!$C$3:$C$39,PARTICIPANTES!A219,Estatal!$D$3:$D$39)+SUMIF(Estatal!$E$3:$E$39,PARTICIPANTES!A219,Estatal!$F$3:$F$39)+SUMIF(Estatal!$G$3:$G$39,PARTICIPANTES!A219,Estatal!$H$3:$H$39)+SUMIF(Estatal!$I$3:$I$39,PARTICIPANTES!A219,Estatal!$J$3:$J$39)+SUMIF(Estatal!$K$3:$K$39,PARTICIPANTES!A219,Estatal!$L$3:$L$39)+SUMIF(Estatal!$M$3:$M$39,PARTICIPANTES!A219,Estatal!$N$3:$N$39)+SUMIF(Estatal!$O$3:$O$39,PARTICIPANTES!A219,Estatal!$P$3:$P$39)+SUMIF(Estatal!$Q$3:$MQ$39,PARTICIPANTES!A219,Estatal!$R$3:$R$39)+SUMIF(Estatal!$S$3:$S$39,PARTICIPANTES!A219,Estatal!$T$3:$T$39)+SUMIF(Estatal!$U$3:$U$39,PARTICIPANTES!A219,Estatal!$V$3:$V$39)+SUMIF(Estatal!$W$3:$W$39,PARTICIPANTES!A219,Estatal!$X$3:$X$39)+SUMIF(Estatal!$Y$3:$Y$39,PARTICIPANTES!A219,Estatal!$Z$3:$Z$39)</f>
        <v>0</v>
      </c>
      <c r="O219" s="24">
        <f t="shared" ca="1" si="4"/>
        <v>20</v>
      </c>
    </row>
    <row r="220" spans="1:15">
      <c r="A220" t="s">
        <v>266</v>
      </c>
      <c r="B220" t="s">
        <v>33</v>
      </c>
      <c r="C220" s="6" t="s">
        <v>64</v>
      </c>
      <c r="D220" s="6" t="s">
        <v>18</v>
      </c>
      <c r="E220" s="51">
        <v>1951</v>
      </c>
      <c r="F220">
        <f>SUMIF(Liga!$A$2:$A$501,PARTICIPANTES!A220,Liga!$J$2:$J$501)</f>
        <v>0</v>
      </c>
      <c r="G220">
        <f>SUMIF('Copa EUS ABS Equipos'!$A$2:$A$26,PARTICIPANTES!A220,'Copa EUS ABS Equipos'!$C$2:$C$26)</f>
        <v>0</v>
      </c>
      <c r="J220">
        <f>SUMIF(Trials!$C$3:$C$53,PARTICIPANTES!A220,Trials!$D$3:$D$53)+SUMIF(Trials!$E$3:$E$53,PARTICIPANTES!A220,Trials!$F$3:$F$53)+SUMIF(Trials!$G$3:$G$53,PARTICIPANTES!A220,Trials!$H$3:$H$53)+SUMIF(Trials!$I$3:$I$53,PARTICIPANTES!A220,Trials!$J$3:$J$53)+SUMIF(Trials!$K$3:$K$53,PARTICIPANTES!A220,Trials!$L$3:$L$53)+SUMIF(Trials!$M$3:$M$53,PARTICIPANTES!A220,Trials!$N$3:$N$53)</f>
        <v>0</v>
      </c>
      <c r="K220">
        <f>SUMIF('Pre-Estatal'!$C$3:$C$39,PARTICIPANTES!A220,'Pre-Estatal'!$D$3:$D$39)+SUMIF('Pre-Estatal'!$E$3:$E$39,PARTICIPANTES!A220,'Pre-Estatal'!$F$3:$F$39)+SUMIF('Pre-Estatal'!$G$3:$G$39,PARTICIPANTES!A220,'Pre-Estatal'!$H$3:$H$39)+SUMIF('Pre-Estatal'!$I$3:$I$39,PARTICIPANTES!A220,'Pre-Estatal'!$J$3:$J$39)+SUMIF('Pre-Estatal'!$K$3:$K$39,PARTICIPANTES!A220,'Pre-Estatal'!$L$3:$L$39)+SUMIF('Pre-Estatal'!$M$3:$M$39,PARTICIPANTES!A220,'Pre-Estatal'!$N$3:$N$39)+SUMIF('Pre-Estatal'!$O$3:$O$39,PARTICIPANTES!A220,'Pre-Estatal'!$P$3:$P$39)+SUMIF('Pre-Estatal'!$Q$3:$Q$39,PARTICIPANTES!A220,'Pre-Estatal'!$R$3:$R$39)+SUMIF('Pre-Estatal'!$S$3:$S$39,PARTICIPANTES!A220,'Pre-Estatal'!$T$3:$T$39)+SUMIF('Pre-Estatal'!$U$3:$U$39,PARTICIPANTES!A220,'Pre-Estatal'!$V$3:$V$39)+SUMIF('Pre-Estatal'!$W$3:$W$39,PARTICIPANTES!A220,'Pre-Estatal'!$X$3:$X$39)+SUMIF('Pre-Estatal'!$Y$3:$Y$39,PARTICIPANTES!A220,'Pre-Estatal'!$Z$3:$Z$39)</f>
        <v>0</v>
      </c>
      <c r="L220">
        <f ca="1">SUMIF(Estatal!$C$3:$C$39,PARTICIPANTES!A220,Estatal!$D$3:$D$39)+SUMIF(Estatal!$E$3:$E$39,PARTICIPANTES!A220,Estatal!$F$3:$F$39)+SUMIF(Estatal!$G$3:$G$39,PARTICIPANTES!A220,Estatal!$H$3:$H$39)+SUMIF(Estatal!$I$3:$I$39,PARTICIPANTES!A220,Estatal!$J$3:$J$39)+SUMIF(Estatal!$K$3:$K$39,PARTICIPANTES!A220,Estatal!$L$3:$L$39)+SUMIF(Estatal!$M$3:$M$39,PARTICIPANTES!A220,Estatal!$N$3:$N$39)+SUMIF(Estatal!$O$3:$O$39,PARTICIPANTES!A220,Estatal!$P$3:$P$39)+SUMIF(Estatal!$Q$3:$MQ$39,PARTICIPANTES!A220,Estatal!$R$3:$R$39)+SUMIF(Estatal!$S$3:$S$39,PARTICIPANTES!A220,Estatal!$T$3:$T$39)+SUMIF(Estatal!$U$3:$U$39,PARTICIPANTES!A220,Estatal!$V$3:$V$39)+SUMIF(Estatal!$W$3:$W$39,PARTICIPANTES!A220,Estatal!$X$3:$X$39)+SUMIF(Estatal!$Y$3:$Y$39,PARTICIPANTES!A220,Estatal!$Z$3:$Z$39)</f>
        <v>0</v>
      </c>
      <c r="O220" s="24">
        <f t="shared" ca="1" si="4"/>
        <v>0</v>
      </c>
    </row>
    <row r="221" spans="1:15">
      <c r="A221" t="s">
        <v>267</v>
      </c>
      <c r="B221" t="s">
        <v>33</v>
      </c>
      <c r="C221" s="6" t="s">
        <v>26</v>
      </c>
      <c r="D221" s="6" t="s">
        <v>18</v>
      </c>
      <c r="E221" s="51">
        <v>1986</v>
      </c>
      <c r="F221">
        <f>SUMIF(Liga!$A$2:$A$501,PARTICIPANTES!A221,Liga!$J$2:$J$501)</f>
        <v>20</v>
      </c>
      <c r="G221">
        <f>SUMIF('Copa EUS ABS Equipos'!$A$2:$A$26,PARTICIPANTES!A221,'Copa EUS ABS Equipos'!$C$2:$C$26)</f>
        <v>0</v>
      </c>
      <c r="J221">
        <f>SUMIF(Trials!$C$3:$C$53,PARTICIPANTES!A221,Trials!$D$3:$D$53)+SUMIF(Trials!$E$3:$E$53,PARTICIPANTES!A221,Trials!$F$3:$F$53)+SUMIF(Trials!$G$3:$G$53,PARTICIPANTES!A221,Trials!$H$3:$H$53)+SUMIF(Trials!$I$3:$I$53,PARTICIPANTES!A221,Trials!$J$3:$J$53)+SUMIF(Trials!$K$3:$K$53,PARTICIPANTES!A221,Trials!$L$3:$L$53)+SUMIF(Trials!$M$3:$M$53,PARTICIPANTES!A221,Trials!$N$3:$N$53)</f>
        <v>0</v>
      </c>
      <c r="K221">
        <f>SUMIF('Pre-Estatal'!$C$3:$C$39,PARTICIPANTES!A221,'Pre-Estatal'!$D$3:$D$39)+SUMIF('Pre-Estatal'!$E$3:$E$39,PARTICIPANTES!A221,'Pre-Estatal'!$F$3:$F$39)+SUMIF('Pre-Estatal'!$G$3:$G$39,PARTICIPANTES!A221,'Pre-Estatal'!$H$3:$H$39)+SUMIF('Pre-Estatal'!$I$3:$I$39,PARTICIPANTES!A221,'Pre-Estatal'!$J$3:$J$39)+SUMIF('Pre-Estatal'!$K$3:$K$39,PARTICIPANTES!A221,'Pre-Estatal'!$L$3:$L$39)+SUMIF('Pre-Estatal'!$M$3:$M$39,PARTICIPANTES!A221,'Pre-Estatal'!$N$3:$N$39)+SUMIF('Pre-Estatal'!$O$3:$O$39,PARTICIPANTES!A221,'Pre-Estatal'!$P$3:$P$39)+SUMIF('Pre-Estatal'!$Q$3:$Q$39,PARTICIPANTES!A221,'Pre-Estatal'!$R$3:$R$39)+SUMIF('Pre-Estatal'!$S$3:$S$39,PARTICIPANTES!A221,'Pre-Estatal'!$T$3:$T$39)+SUMIF('Pre-Estatal'!$U$3:$U$39,PARTICIPANTES!A221,'Pre-Estatal'!$V$3:$V$39)+SUMIF('Pre-Estatal'!$W$3:$W$39,PARTICIPANTES!A221,'Pre-Estatal'!$X$3:$X$39)+SUMIF('Pre-Estatal'!$Y$3:$Y$39,PARTICIPANTES!A221,'Pre-Estatal'!$Z$3:$Z$39)</f>
        <v>0</v>
      </c>
      <c r="L221">
        <f ca="1">SUMIF(Estatal!$C$3:$C$39,PARTICIPANTES!A221,Estatal!$D$3:$D$39)+SUMIF(Estatal!$E$3:$E$39,PARTICIPANTES!A221,Estatal!$F$3:$F$39)+SUMIF(Estatal!$G$3:$G$39,PARTICIPANTES!A221,Estatal!$H$3:$H$39)+SUMIF(Estatal!$I$3:$I$39,PARTICIPANTES!A221,Estatal!$J$3:$J$39)+SUMIF(Estatal!$K$3:$K$39,PARTICIPANTES!A221,Estatal!$L$3:$L$39)+SUMIF(Estatal!$M$3:$M$39,PARTICIPANTES!A221,Estatal!$N$3:$N$39)+SUMIF(Estatal!$O$3:$O$39,PARTICIPANTES!A221,Estatal!$P$3:$P$39)+SUMIF(Estatal!$Q$3:$MQ$39,PARTICIPANTES!A221,Estatal!$R$3:$R$39)+SUMIF(Estatal!$S$3:$S$39,PARTICIPANTES!A221,Estatal!$T$3:$T$39)+SUMIF(Estatal!$U$3:$U$39,PARTICIPANTES!A221,Estatal!$V$3:$V$39)+SUMIF(Estatal!$W$3:$W$39,PARTICIPANTES!A221,Estatal!$X$3:$X$39)+SUMIF(Estatal!$Y$3:$Y$39,PARTICIPANTES!A221,Estatal!$Z$3:$Z$39)</f>
        <v>0</v>
      </c>
      <c r="O221" s="24">
        <f t="shared" ca="1" si="4"/>
        <v>20</v>
      </c>
    </row>
    <row r="222" spans="1:15">
      <c r="A222" t="s">
        <v>268</v>
      </c>
      <c r="B222" t="s">
        <v>33</v>
      </c>
      <c r="C222" s="6" t="s">
        <v>49</v>
      </c>
      <c r="D222" s="6" t="s">
        <v>18</v>
      </c>
      <c r="E222" s="51">
        <v>2011</v>
      </c>
      <c r="F222">
        <f>SUMIF(Liga!$A$2:$A$501,PARTICIPANTES!A222,Liga!$J$2:$J$501)</f>
        <v>40</v>
      </c>
      <c r="G222">
        <f>SUMIF('Copa EUS ABS Equipos'!$A$2:$A$26,PARTICIPANTES!A222,'Copa EUS ABS Equipos'!$C$2:$C$26)</f>
        <v>0</v>
      </c>
      <c r="J222">
        <f>SUMIF(Trials!$C$3:$C$53,PARTICIPANTES!A222,Trials!$D$3:$D$53)+SUMIF(Trials!$E$3:$E$53,PARTICIPANTES!A222,Trials!$F$3:$F$53)+SUMIF(Trials!$G$3:$G$53,PARTICIPANTES!A222,Trials!$H$3:$H$53)+SUMIF(Trials!$I$3:$I$53,PARTICIPANTES!A222,Trials!$J$3:$J$53)+SUMIF(Trials!$K$3:$K$53,PARTICIPANTES!A222,Trials!$L$3:$L$53)+SUMIF(Trials!$M$3:$M$53,PARTICIPANTES!A222,Trials!$N$3:$N$53)</f>
        <v>0</v>
      </c>
      <c r="K222">
        <f>SUMIF('Pre-Estatal'!$C$3:$C$39,PARTICIPANTES!A222,'Pre-Estatal'!$D$3:$D$39)+SUMIF('Pre-Estatal'!$E$3:$E$39,PARTICIPANTES!A222,'Pre-Estatal'!$F$3:$F$39)+SUMIF('Pre-Estatal'!$G$3:$G$39,PARTICIPANTES!A222,'Pre-Estatal'!$H$3:$H$39)+SUMIF('Pre-Estatal'!$I$3:$I$39,PARTICIPANTES!A222,'Pre-Estatal'!$J$3:$J$39)+SUMIF('Pre-Estatal'!$K$3:$K$39,PARTICIPANTES!A222,'Pre-Estatal'!$L$3:$L$39)+SUMIF('Pre-Estatal'!$M$3:$M$39,PARTICIPANTES!A222,'Pre-Estatal'!$N$3:$N$39)+SUMIF('Pre-Estatal'!$O$3:$O$39,PARTICIPANTES!A222,'Pre-Estatal'!$P$3:$P$39)+SUMIF('Pre-Estatal'!$Q$3:$Q$39,PARTICIPANTES!A222,'Pre-Estatal'!$R$3:$R$39)+SUMIF('Pre-Estatal'!$S$3:$S$39,PARTICIPANTES!A222,'Pre-Estatal'!$T$3:$T$39)+SUMIF('Pre-Estatal'!$U$3:$U$39,PARTICIPANTES!A222,'Pre-Estatal'!$V$3:$V$39)+SUMIF('Pre-Estatal'!$W$3:$W$39,PARTICIPANTES!A222,'Pre-Estatal'!$X$3:$X$39)+SUMIF('Pre-Estatal'!$Y$3:$Y$39,PARTICIPANTES!A222,'Pre-Estatal'!$Z$3:$Z$39)</f>
        <v>0</v>
      </c>
      <c r="L222">
        <f ca="1">SUMIF(Estatal!$C$3:$C$39,PARTICIPANTES!A222,Estatal!$D$3:$D$39)+SUMIF(Estatal!$E$3:$E$39,PARTICIPANTES!A222,Estatal!$F$3:$F$39)+SUMIF(Estatal!$G$3:$G$39,PARTICIPANTES!A222,Estatal!$H$3:$H$39)+SUMIF(Estatal!$I$3:$I$39,PARTICIPANTES!A222,Estatal!$J$3:$J$39)+SUMIF(Estatal!$K$3:$K$39,PARTICIPANTES!A222,Estatal!$L$3:$L$39)+SUMIF(Estatal!$M$3:$M$39,PARTICIPANTES!A222,Estatal!$N$3:$N$39)+SUMIF(Estatal!$O$3:$O$39,PARTICIPANTES!A222,Estatal!$P$3:$P$39)+SUMIF(Estatal!$Q$3:$MQ$39,PARTICIPANTES!A222,Estatal!$R$3:$R$39)+SUMIF(Estatal!$S$3:$S$39,PARTICIPANTES!A222,Estatal!$T$3:$T$39)+SUMIF(Estatal!$U$3:$U$39,PARTICIPANTES!A222,Estatal!$V$3:$V$39)+SUMIF(Estatal!$W$3:$W$39,PARTICIPANTES!A222,Estatal!$X$3:$X$39)+SUMIF(Estatal!$Y$3:$Y$39,PARTICIPANTES!A222,Estatal!$Z$3:$Z$39)</f>
        <v>0</v>
      </c>
      <c r="O222" s="24">
        <f t="shared" ca="1" si="4"/>
        <v>40</v>
      </c>
    </row>
    <row r="223" spans="1:15">
      <c r="A223" t="s">
        <v>269</v>
      </c>
      <c r="B223" t="s">
        <v>33</v>
      </c>
      <c r="C223" s="6" t="s">
        <v>71</v>
      </c>
      <c r="D223" s="6" t="s">
        <v>18</v>
      </c>
      <c r="E223" s="51">
        <v>2014</v>
      </c>
      <c r="F223">
        <f>SUMIF(Liga!$A$2:$A$501,PARTICIPANTES!A223,Liga!$J$2:$J$501)</f>
        <v>0</v>
      </c>
      <c r="G223">
        <f>SUMIF('Copa EUS ABS Equipos'!$A$2:$A$26,PARTICIPANTES!A223,'Copa EUS ABS Equipos'!$C$2:$C$26)</f>
        <v>0</v>
      </c>
      <c r="J223">
        <f>SUMIF(Trials!$C$3:$C$53,PARTICIPANTES!A223,Trials!$D$3:$D$53)+SUMIF(Trials!$E$3:$E$53,PARTICIPANTES!A223,Trials!$F$3:$F$53)+SUMIF(Trials!$G$3:$G$53,PARTICIPANTES!A223,Trials!$H$3:$H$53)+SUMIF(Trials!$I$3:$I$53,PARTICIPANTES!A223,Trials!$J$3:$J$53)+SUMIF(Trials!$K$3:$K$53,PARTICIPANTES!A223,Trials!$L$3:$L$53)+SUMIF(Trials!$M$3:$M$53,PARTICIPANTES!A223,Trials!$N$3:$N$53)</f>
        <v>0</v>
      </c>
      <c r="K223">
        <f>SUMIF('Pre-Estatal'!$C$3:$C$39,PARTICIPANTES!A223,'Pre-Estatal'!$D$3:$D$39)+SUMIF('Pre-Estatal'!$E$3:$E$39,PARTICIPANTES!A223,'Pre-Estatal'!$F$3:$F$39)+SUMIF('Pre-Estatal'!$G$3:$G$39,PARTICIPANTES!A223,'Pre-Estatal'!$H$3:$H$39)+SUMIF('Pre-Estatal'!$I$3:$I$39,PARTICIPANTES!A223,'Pre-Estatal'!$J$3:$J$39)+SUMIF('Pre-Estatal'!$K$3:$K$39,PARTICIPANTES!A223,'Pre-Estatal'!$L$3:$L$39)+SUMIF('Pre-Estatal'!$M$3:$M$39,PARTICIPANTES!A223,'Pre-Estatal'!$N$3:$N$39)+SUMIF('Pre-Estatal'!$O$3:$O$39,PARTICIPANTES!A223,'Pre-Estatal'!$P$3:$P$39)+SUMIF('Pre-Estatal'!$Q$3:$Q$39,PARTICIPANTES!A223,'Pre-Estatal'!$R$3:$R$39)+SUMIF('Pre-Estatal'!$S$3:$S$39,PARTICIPANTES!A223,'Pre-Estatal'!$T$3:$T$39)+SUMIF('Pre-Estatal'!$U$3:$U$39,PARTICIPANTES!A223,'Pre-Estatal'!$V$3:$V$39)+SUMIF('Pre-Estatal'!$W$3:$W$39,PARTICIPANTES!A223,'Pre-Estatal'!$X$3:$X$39)+SUMIF('Pre-Estatal'!$Y$3:$Y$39,PARTICIPANTES!A223,'Pre-Estatal'!$Z$3:$Z$39)</f>
        <v>0</v>
      </c>
      <c r="L223">
        <f ca="1">SUMIF(Estatal!$C$3:$C$39,PARTICIPANTES!A223,Estatal!$D$3:$D$39)+SUMIF(Estatal!$E$3:$E$39,PARTICIPANTES!A223,Estatal!$F$3:$F$39)+SUMIF(Estatal!$G$3:$G$39,PARTICIPANTES!A223,Estatal!$H$3:$H$39)+SUMIF(Estatal!$I$3:$I$39,PARTICIPANTES!A223,Estatal!$J$3:$J$39)+SUMIF(Estatal!$K$3:$K$39,PARTICIPANTES!A223,Estatal!$L$3:$L$39)+SUMIF(Estatal!$M$3:$M$39,PARTICIPANTES!A223,Estatal!$N$3:$N$39)+SUMIF(Estatal!$O$3:$O$39,PARTICIPANTES!A223,Estatal!$P$3:$P$39)+SUMIF(Estatal!$Q$3:$MQ$39,PARTICIPANTES!A223,Estatal!$R$3:$R$39)+SUMIF(Estatal!$S$3:$S$39,PARTICIPANTES!A223,Estatal!$T$3:$T$39)+SUMIF(Estatal!$U$3:$U$39,PARTICIPANTES!A223,Estatal!$V$3:$V$39)+SUMIF(Estatal!$W$3:$W$39,PARTICIPANTES!A223,Estatal!$X$3:$X$39)+SUMIF(Estatal!$Y$3:$Y$39,PARTICIPANTES!A223,Estatal!$Z$3:$Z$39)</f>
        <v>0</v>
      </c>
      <c r="O223" s="24">
        <f t="shared" ca="1" si="4"/>
        <v>0</v>
      </c>
    </row>
    <row r="224" spans="1:15">
      <c r="A224" s="69" t="s">
        <v>270</v>
      </c>
      <c r="B224" t="s">
        <v>104</v>
      </c>
      <c r="C224" s="6" t="s">
        <v>58</v>
      </c>
      <c r="D224" s="6" t="s">
        <v>18</v>
      </c>
      <c r="E224" s="51">
        <v>1970</v>
      </c>
      <c r="F224">
        <f>SUMIF(Liga!$A$2:$A$501,PARTICIPANTES!A224,Liga!$J$2:$J$501)</f>
        <v>0</v>
      </c>
      <c r="G224">
        <f>SUMIF('Copa EUS ABS Equipos'!$A$2:$A$26,PARTICIPANTES!A224,'Copa EUS ABS Equipos'!$C$2:$C$26)</f>
        <v>0</v>
      </c>
      <c r="J224">
        <f>SUMIF(Trials!$C$3:$C$53,PARTICIPANTES!A224,Trials!$D$3:$D$53)+SUMIF(Trials!$E$3:$E$53,PARTICIPANTES!A224,Trials!$F$3:$F$53)+SUMIF(Trials!$G$3:$G$53,PARTICIPANTES!A224,Trials!$H$3:$H$53)+SUMIF(Trials!$I$3:$I$53,PARTICIPANTES!A224,Trials!$J$3:$J$53)+SUMIF(Trials!$K$3:$K$53,PARTICIPANTES!A224,Trials!$L$3:$L$53)+SUMIF(Trials!$M$3:$M$53,PARTICIPANTES!A224,Trials!$N$3:$N$53)</f>
        <v>0</v>
      </c>
      <c r="K224">
        <f>SUMIF('Pre-Estatal'!$C$3:$C$39,PARTICIPANTES!A224,'Pre-Estatal'!$D$3:$D$39)+SUMIF('Pre-Estatal'!$E$3:$E$39,PARTICIPANTES!A224,'Pre-Estatal'!$F$3:$F$39)+SUMIF('Pre-Estatal'!$G$3:$G$39,PARTICIPANTES!A224,'Pre-Estatal'!$H$3:$H$39)+SUMIF('Pre-Estatal'!$I$3:$I$39,PARTICIPANTES!A224,'Pre-Estatal'!$J$3:$J$39)+SUMIF('Pre-Estatal'!$K$3:$K$39,PARTICIPANTES!A224,'Pre-Estatal'!$L$3:$L$39)+SUMIF('Pre-Estatal'!$M$3:$M$39,PARTICIPANTES!A224,'Pre-Estatal'!$N$3:$N$39)+SUMIF('Pre-Estatal'!$O$3:$O$39,PARTICIPANTES!A224,'Pre-Estatal'!$P$3:$P$39)+SUMIF('Pre-Estatal'!$Q$3:$Q$39,PARTICIPANTES!A224,'Pre-Estatal'!$R$3:$R$39)+SUMIF('Pre-Estatal'!$S$3:$S$39,PARTICIPANTES!A224,'Pre-Estatal'!$T$3:$T$39)+SUMIF('Pre-Estatal'!$U$3:$U$39,PARTICIPANTES!A224,'Pre-Estatal'!$V$3:$V$39)+SUMIF('Pre-Estatal'!$W$3:$W$39,PARTICIPANTES!A224,'Pre-Estatal'!$X$3:$X$39)+SUMIF('Pre-Estatal'!$Y$3:$Y$39,PARTICIPANTES!A224,'Pre-Estatal'!$Z$3:$Z$39)</f>
        <v>0</v>
      </c>
      <c r="L224">
        <f ca="1">SUMIF(Estatal!$C$3:$C$39,PARTICIPANTES!A224,Estatal!$D$3:$D$39)+SUMIF(Estatal!$E$3:$E$39,PARTICIPANTES!A224,Estatal!$F$3:$F$39)+SUMIF(Estatal!$G$3:$G$39,PARTICIPANTES!A224,Estatal!$H$3:$H$39)+SUMIF(Estatal!$I$3:$I$39,PARTICIPANTES!A224,Estatal!$J$3:$J$39)+SUMIF(Estatal!$K$3:$K$39,PARTICIPANTES!A224,Estatal!$L$3:$L$39)+SUMIF(Estatal!$M$3:$M$39,PARTICIPANTES!A224,Estatal!$N$3:$N$39)+SUMIF(Estatal!$O$3:$O$39,PARTICIPANTES!A224,Estatal!$P$3:$P$39)+SUMIF(Estatal!$Q$3:$MQ$39,PARTICIPANTES!A224,Estatal!$R$3:$R$39)+SUMIF(Estatal!$S$3:$S$39,PARTICIPANTES!A224,Estatal!$T$3:$T$39)+SUMIF(Estatal!$U$3:$U$39,PARTICIPANTES!A224,Estatal!$V$3:$V$39)+SUMIF(Estatal!$W$3:$W$39,PARTICIPANTES!A224,Estatal!$X$3:$X$39)+SUMIF(Estatal!$Y$3:$Y$39,PARTICIPANTES!A224,Estatal!$Z$3:$Z$39)</f>
        <v>0</v>
      </c>
      <c r="O224" s="24">
        <f t="shared" ca="1" si="4"/>
        <v>0</v>
      </c>
    </row>
    <row r="225" spans="1:15">
      <c r="A225" s="69" t="s">
        <v>271</v>
      </c>
      <c r="B225" t="s">
        <v>104</v>
      </c>
      <c r="C225" s="6" t="s">
        <v>58</v>
      </c>
      <c r="D225" s="6" t="s">
        <v>18</v>
      </c>
      <c r="E225" s="51">
        <v>1974</v>
      </c>
      <c r="F225">
        <f>SUMIF(Liga!$A$2:$A$501,PARTICIPANTES!A225,Liga!$J$2:$J$501)</f>
        <v>0</v>
      </c>
      <c r="G225">
        <f>SUMIF('Copa EUS ABS Equipos'!$A$2:$A$26,PARTICIPANTES!A225,'Copa EUS ABS Equipos'!$C$2:$C$26)</f>
        <v>0</v>
      </c>
      <c r="J225">
        <f>SUMIF(Trials!$C$3:$C$53,PARTICIPANTES!A225,Trials!$D$3:$D$53)+SUMIF(Trials!$E$3:$E$53,PARTICIPANTES!A225,Trials!$F$3:$F$53)+SUMIF(Trials!$G$3:$G$53,PARTICIPANTES!A225,Trials!$H$3:$H$53)+SUMIF(Trials!$I$3:$I$53,PARTICIPANTES!A225,Trials!$J$3:$J$53)+SUMIF(Trials!$K$3:$K$53,PARTICIPANTES!A225,Trials!$L$3:$L$53)+SUMIF(Trials!$M$3:$M$53,PARTICIPANTES!A225,Trials!$N$3:$N$53)</f>
        <v>0</v>
      </c>
      <c r="K225">
        <f>SUMIF('Pre-Estatal'!$C$3:$C$39,PARTICIPANTES!A225,'Pre-Estatal'!$D$3:$D$39)+SUMIF('Pre-Estatal'!$E$3:$E$39,PARTICIPANTES!A225,'Pre-Estatal'!$F$3:$F$39)+SUMIF('Pre-Estatal'!$G$3:$G$39,PARTICIPANTES!A225,'Pre-Estatal'!$H$3:$H$39)+SUMIF('Pre-Estatal'!$I$3:$I$39,PARTICIPANTES!A225,'Pre-Estatal'!$J$3:$J$39)+SUMIF('Pre-Estatal'!$K$3:$K$39,PARTICIPANTES!A225,'Pre-Estatal'!$L$3:$L$39)+SUMIF('Pre-Estatal'!$M$3:$M$39,PARTICIPANTES!A225,'Pre-Estatal'!$N$3:$N$39)+SUMIF('Pre-Estatal'!$O$3:$O$39,PARTICIPANTES!A225,'Pre-Estatal'!$P$3:$P$39)+SUMIF('Pre-Estatal'!$Q$3:$Q$39,PARTICIPANTES!A225,'Pre-Estatal'!$R$3:$R$39)+SUMIF('Pre-Estatal'!$S$3:$S$39,PARTICIPANTES!A225,'Pre-Estatal'!$T$3:$T$39)+SUMIF('Pre-Estatal'!$U$3:$U$39,PARTICIPANTES!A225,'Pre-Estatal'!$V$3:$V$39)+SUMIF('Pre-Estatal'!$W$3:$W$39,PARTICIPANTES!A225,'Pre-Estatal'!$X$3:$X$39)+SUMIF('Pre-Estatal'!$Y$3:$Y$39,PARTICIPANTES!A225,'Pre-Estatal'!$Z$3:$Z$39)</f>
        <v>0</v>
      </c>
      <c r="L225">
        <f ca="1">SUMIF(Estatal!$C$3:$C$39,PARTICIPANTES!A225,Estatal!$D$3:$D$39)+SUMIF(Estatal!$E$3:$E$39,PARTICIPANTES!A225,Estatal!$F$3:$F$39)+SUMIF(Estatal!$G$3:$G$39,PARTICIPANTES!A225,Estatal!$H$3:$H$39)+SUMIF(Estatal!$I$3:$I$39,PARTICIPANTES!A225,Estatal!$J$3:$J$39)+SUMIF(Estatal!$K$3:$K$39,PARTICIPANTES!A225,Estatal!$L$3:$L$39)+SUMIF(Estatal!$M$3:$M$39,PARTICIPANTES!A225,Estatal!$N$3:$N$39)+SUMIF(Estatal!$O$3:$O$39,PARTICIPANTES!A225,Estatal!$P$3:$P$39)+SUMIF(Estatal!$Q$3:$MQ$39,PARTICIPANTES!A225,Estatal!$R$3:$R$39)+SUMIF(Estatal!$S$3:$S$39,PARTICIPANTES!A225,Estatal!$T$3:$T$39)+SUMIF(Estatal!$U$3:$U$39,PARTICIPANTES!A225,Estatal!$V$3:$V$39)+SUMIF(Estatal!$W$3:$W$39,PARTICIPANTES!A225,Estatal!$X$3:$X$39)+SUMIF(Estatal!$Y$3:$Y$39,PARTICIPANTES!A225,Estatal!$Z$3:$Z$39)</f>
        <v>0</v>
      </c>
      <c r="O225" s="24">
        <f t="shared" ref="O225:O239" ca="1" si="5">SUM(F225:N225)</f>
        <v>0</v>
      </c>
    </row>
    <row r="226" spans="1:15">
      <c r="A226" s="69" t="s">
        <v>272</v>
      </c>
      <c r="B226" t="s">
        <v>104</v>
      </c>
      <c r="C226" s="6" t="s">
        <v>273</v>
      </c>
      <c r="D226" s="6" t="s">
        <v>18</v>
      </c>
      <c r="E226" s="51">
        <v>1946</v>
      </c>
      <c r="F226">
        <f>SUMIF(Liga!$A$2:$A$501,PARTICIPANTES!A226,Liga!$J$2:$J$501)</f>
        <v>0</v>
      </c>
      <c r="G226">
        <f>SUMIF('Copa EUS ABS Equipos'!$A$2:$A$26,PARTICIPANTES!A226,'Copa EUS ABS Equipos'!$C$2:$C$26)</f>
        <v>0</v>
      </c>
      <c r="J226">
        <f>SUMIF(Trials!$C$3:$C$53,PARTICIPANTES!A226,Trials!$D$3:$D$53)+SUMIF(Trials!$E$3:$E$53,PARTICIPANTES!A226,Trials!$F$3:$F$53)+SUMIF(Trials!$G$3:$G$53,PARTICIPANTES!A226,Trials!$H$3:$H$53)+SUMIF(Trials!$I$3:$I$53,PARTICIPANTES!A226,Trials!$J$3:$J$53)+SUMIF(Trials!$K$3:$K$53,PARTICIPANTES!A226,Trials!$L$3:$L$53)+SUMIF(Trials!$M$3:$M$53,PARTICIPANTES!A226,Trials!$N$3:$N$53)</f>
        <v>0</v>
      </c>
      <c r="K226">
        <f>SUMIF('Pre-Estatal'!$C$3:$C$39,PARTICIPANTES!A226,'Pre-Estatal'!$D$3:$D$39)+SUMIF('Pre-Estatal'!$E$3:$E$39,PARTICIPANTES!A226,'Pre-Estatal'!$F$3:$F$39)+SUMIF('Pre-Estatal'!$G$3:$G$39,PARTICIPANTES!A226,'Pre-Estatal'!$H$3:$H$39)+SUMIF('Pre-Estatal'!$I$3:$I$39,PARTICIPANTES!A226,'Pre-Estatal'!$J$3:$J$39)+SUMIF('Pre-Estatal'!$K$3:$K$39,PARTICIPANTES!A226,'Pre-Estatal'!$L$3:$L$39)+SUMIF('Pre-Estatal'!$M$3:$M$39,PARTICIPANTES!A226,'Pre-Estatal'!$N$3:$N$39)+SUMIF('Pre-Estatal'!$O$3:$O$39,PARTICIPANTES!A226,'Pre-Estatal'!$P$3:$P$39)+SUMIF('Pre-Estatal'!$Q$3:$Q$39,PARTICIPANTES!A226,'Pre-Estatal'!$R$3:$R$39)+SUMIF('Pre-Estatal'!$S$3:$S$39,PARTICIPANTES!A226,'Pre-Estatal'!$T$3:$T$39)+SUMIF('Pre-Estatal'!$U$3:$U$39,PARTICIPANTES!A226,'Pre-Estatal'!$V$3:$V$39)+SUMIF('Pre-Estatal'!$W$3:$W$39,PARTICIPANTES!A226,'Pre-Estatal'!$X$3:$X$39)+SUMIF('Pre-Estatal'!$Y$3:$Y$39,PARTICIPANTES!A226,'Pre-Estatal'!$Z$3:$Z$39)</f>
        <v>0</v>
      </c>
      <c r="L226">
        <f ca="1">SUMIF(Estatal!$C$3:$C$39,PARTICIPANTES!A226,Estatal!$D$3:$D$39)+SUMIF(Estatal!$E$3:$E$39,PARTICIPANTES!A226,Estatal!$F$3:$F$39)+SUMIF(Estatal!$G$3:$G$39,PARTICIPANTES!A226,Estatal!$H$3:$H$39)+SUMIF(Estatal!$I$3:$I$39,PARTICIPANTES!A226,Estatal!$J$3:$J$39)+SUMIF(Estatal!$K$3:$K$39,PARTICIPANTES!A226,Estatal!$L$3:$L$39)+SUMIF(Estatal!$M$3:$M$39,PARTICIPANTES!A226,Estatal!$N$3:$N$39)+SUMIF(Estatal!$O$3:$O$39,PARTICIPANTES!A226,Estatal!$P$3:$P$39)+SUMIF(Estatal!$Q$3:$MQ$39,PARTICIPANTES!A226,Estatal!$R$3:$R$39)+SUMIF(Estatal!$S$3:$S$39,PARTICIPANTES!A226,Estatal!$T$3:$T$39)+SUMIF(Estatal!$U$3:$U$39,PARTICIPANTES!A226,Estatal!$V$3:$V$39)+SUMIF(Estatal!$W$3:$W$39,PARTICIPANTES!A226,Estatal!$X$3:$X$39)+SUMIF(Estatal!$Y$3:$Y$39,PARTICIPANTES!A226,Estatal!$Z$3:$Z$39)</f>
        <v>0</v>
      </c>
      <c r="O226" s="24">
        <f t="shared" ca="1" si="5"/>
        <v>0</v>
      </c>
    </row>
    <row r="227" spans="1:15">
      <c r="A227" s="69" t="s">
        <v>274</v>
      </c>
      <c r="B227" t="s">
        <v>104</v>
      </c>
      <c r="C227" s="6" t="s">
        <v>58</v>
      </c>
      <c r="D227" s="6" t="s">
        <v>18</v>
      </c>
      <c r="E227" s="51">
        <v>1972</v>
      </c>
      <c r="F227">
        <f>SUMIF(Liga!$A$2:$A$501,PARTICIPANTES!A227,Liga!$J$2:$J$501)</f>
        <v>0</v>
      </c>
      <c r="G227">
        <f>SUMIF('Copa EUS ABS Equipos'!$A$2:$A$26,PARTICIPANTES!A227,'Copa EUS ABS Equipos'!$C$2:$C$26)</f>
        <v>0</v>
      </c>
      <c r="J227">
        <f>SUMIF(Trials!$C$3:$C$53,PARTICIPANTES!A227,Trials!$D$3:$D$53)+SUMIF(Trials!$E$3:$E$53,PARTICIPANTES!A227,Trials!$F$3:$F$53)+SUMIF(Trials!$G$3:$G$53,PARTICIPANTES!A227,Trials!$H$3:$H$53)+SUMIF(Trials!$I$3:$I$53,PARTICIPANTES!A227,Trials!$J$3:$J$53)+SUMIF(Trials!$K$3:$K$53,PARTICIPANTES!A227,Trials!$L$3:$L$53)+SUMIF(Trials!$M$3:$M$53,PARTICIPANTES!A227,Trials!$N$3:$N$53)</f>
        <v>0</v>
      </c>
      <c r="K227">
        <f>SUMIF('Pre-Estatal'!$C$3:$C$39,PARTICIPANTES!A227,'Pre-Estatal'!$D$3:$D$39)+SUMIF('Pre-Estatal'!$E$3:$E$39,PARTICIPANTES!A227,'Pre-Estatal'!$F$3:$F$39)+SUMIF('Pre-Estatal'!$G$3:$G$39,PARTICIPANTES!A227,'Pre-Estatal'!$H$3:$H$39)+SUMIF('Pre-Estatal'!$I$3:$I$39,PARTICIPANTES!A227,'Pre-Estatal'!$J$3:$J$39)+SUMIF('Pre-Estatal'!$K$3:$K$39,PARTICIPANTES!A227,'Pre-Estatal'!$L$3:$L$39)+SUMIF('Pre-Estatal'!$M$3:$M$39,PARTICIPANTES!A227,'Pre-Estatal'!$N$3:$N$39)+SUMIF('Pre-Estatal'!$O$3:$O$39,PARTICIPANTES!A227,'Pre-Estatal'!$P$3:$P$39)+SUMIF('Pre-Estatal'!$Q$3:$Q$39,PARTICIPANTES!A227,'Pre-Estatal'!$R$3:$R$39)+SUMIF('Pre-Estatal'!$S$3:$S$39,PARTICIPANTES!A227,'Pre-Estatal'!$T$3:$T$39)+SUMIF('Pre-Estatal'!$U$3:$U$39,PARTICIPANTES!A227,'Pre-Estatal'!$V$3:$V$39)+SUMIF('Pre-Estatal'!$W$3:$W$39,PARTICIPANTES!A227,'Pre-Estatal'!$X$3:$X$39)+SUMIF('Pre-Estatal'!$Y$3:$Y$39,PARTICIPANTES!A227,'Pre-Estatal'!$Z$3:$Z$39)</f>
        <v>0</v>
      </c>
      <c r="L227">
        <f ca="1">SUMIF(Estatal!$C$3:$C$39,PARTICIPANTES!A227,Estatal!$D$3:$D$39)+SUMIF(Estatal!$E$3:$E$39,PARTICIPANTES!A227,Estatal!$F$3:$F$39)+SUMIF(Estatal!$G$3:$G$39,PARTICIPANTES!A227,Estatal!$H$3:$H$39)+SUMIF(Estatal!$I$3:$I$39,PARTICIPANTES!A227,Estatal!$J$3:$J$39)+SUMIF(Estatal!$K$3:$K$39,PARTICIPANTES!A227,Estatal!$L$3:$L$39)+SUMIF(Estatal!$M$3:$M$39,PARTICIPANTES!A227,Estatal!$N$3:$N$39)+SUMIF(Estatal!$O$3:$O$39,PARTICIPANTES!A227,Estatal!$P$3:$P$39)+SUMIF(Estatal!$Q$3:$MQ$39,PARTICIPANTES!A227,Estatal!$R$3:$R$39)+SUMIF(Estatal!$S$3:$S$39,PARTICIPANTES!A227,Estatal!$T$3:$T$39)+SUMIF(Estatal!$U$3:$U$39,PARTICIPANTES!A227,Estatal!$V$3:$V$39)+SUMIF(Estatal!$W$3:$W$39,PARTICIPANTES!A227,Estatal!$X$3:$X$39)+SUMIF(Estatal!$Y$3:$Y$39,PARTICIPANTES!A227,Estatal!$Z$3:$Z$39)</f>
        <v>0</v>
      </c>
      <c r="O227" s="24">
        <f t="shared" ca="1" si="5"/>
        <v>0</v>
      </c>
    </row>
    <row r="228" spans="1:15">
      <c r="A228" s="69" t="s">
        <v>275</v>
      </c>
      <c r="B228" t="s">
        <v>104</v>
      </c>
      <c r="C228" s="6" t="s">
        <v>20</v>
      </c>
      <c r="D228" s="6" t="s">
        <v>18</v>
      </c>
      <c r="E228" s="51">
        <v>2004</v>
      </c>
      <c r="F228">
        <f>SUMIF(Liga!$A$2:$A$501,PARTICIPANTES!A228,Liga!$J$2:$J$501)</f>
        <v>0</v>
      </c>
      <c r="G228">
        <f>SUMIF('Copa EUS ABS Equipos'!$A$2:$A$26,PARTICIPANTES!A228,'Copa EUS ABS Equipos'!$C$2:$C$26)</f>
        <v>0</v>
      </c>
      <c r="J228">
        <f>SUMIF(Trials!$C$3:$C$53,PARTICIPANTES!A228,Trials!$D$3:$D$53)+SUMIF(Trials!$E$3:$E$53,PARTICIPANTES!A228,Trials!$F$3:$F$53)+SUMIF(Trials!$G$3:$G$53,PARTICIPANTES!A228,Trials!$H$3:$H$53)+SUMIF(Trials!$I$3:$I$53,PARTICIPANTES!A228,Trials!$J$3:$J$53)+SUMIF(Trials!$K$3:$K$53,PARTICIPANTES!A228,Trials!$L$3:$L$53)+SUMIF(Trials!$M$3:$M$53,PARTICIPANTES!A228,Trials!$N$3:$N$53)</f>
        <v>0</v>
      </c>
      <c r="K228">
        <f>SUMIF('Pre-Estatal'!$C$3:$C$39,PARTICIPANTES!A228,'Pre-Estatal'!$D$3:$D$39)+SUMIF('Pre-Estatal'!$E$3:$E$39,PARTICIPANTES!A228,'Pre-Estatal'!$F$3:$F$39)+SUMIF('Pre-Estatal'!$G$3:$G$39,PARTICIPANTES!A228,'Pre-Estatal'!$H$3:$H$39)+SUMIF('Pre-Estatal'!$I$3:$I$39,PARTICIPANTES!A228,'Pre-Estatal'!$J$3:$J$39)+SUMIF('Pre-Estatal'!$K$3:$K$39,PARTICIPANTES!A228,'Pre-Estatal'!$L$3:$L$39)+SUMIF('Pre-Estatal'!$M$3:$M$39,PARTICIPANTES!A228,'Pre-Estatal'!$N$3:$N$39)+SUMIF('Pre-Estatal'!$O$3:$O$39,PARTICIPANTES!A228,'Pre-Estatal'!$P$3:$P$39)+SUMIF('Pre-Estatal'!$Q$3:$Q$39,PARTICIPANTES!A228,'Pre-Estatal'!$R$3:$R$39)+SUMIF('Pre-Estatal'!$S$3:$S$39,PARTICIPANTES!A228,'Pre-Estatal'!$T$3:$T$39)+SUMIF('Pre-Estatal'!$U$3:$U$39,PARTICIPANTES!A228,'Pre-Estatal'!$V$3:$V$39)+SUMIF('Pre-Estatal'!$W$3:$W$39,PARTICIPANTES!A228,'Pre-Estatal'!$X$3:$X$39)+SUMIF('Pre-Estatal'!$Y$3:$Y$39,PARTICIPANTES!A228,'Pre-Estatal'!$Z$3:$Z$39)</f>
        <v>0</v>
      </c>
      <c r="L228">
        <f ca="1">SUMIF(Estatal!$C$3:$C$39,PARTICIPANTES!A228,Estatal!$D$3:$D$39)+SUMIF(Estatal!$E$3:$E$39,PARTICIPANTES!A228,Estatal!$F$3:$F$39)+SUMIF(Estatal!$G$3:$G$39,PARTICIPANTES!A228,Estatal!$H$3:$H$39)+SUMIF(Estatal!$I$3:$I$39,PARTICIPANTES!A228,Estatal!$J$3:$J$39)+SUMIF(Estatal!$K$3:$K$39,PARTICIPANTES!A228,Estatal!$L$3:$L$39)+SUMIF(Estatal!$M$3:$M$39,PARTICIPANTES!A228,Estatal!$N$3:$N$39)+SUMIF(Estatal!$O$3:$O$39,PARTICIPANTES!A228,Estatal!$P$3:$P$39)+SUMIF(Estatal!$Q$3:$MQ$39,PARTICIPANTES!A228,Estatal!$R$3:$R$39)+SUMIF(Estatal!$S$3:$S$39,PARTICIPANTES!A228,Estatal!$T$3:$T$39)+SUMIF(Estatal!$U$3:$U$39,PARTICIPANTES!A228,Estatal!$V$3:$V$39)+SUMIF(Estatal!$W$3:$W$39,PARTICIPANTES!A228,Estatal!$X$3:$X$39)+SUMIF(Estatal!$Y$3:$Y$39,PARTICIPANTES!A228,Estatal!$Z$3:$Z$39)</f>
        <v>0</v>
      </c>
      <c r="O228" s="24">
        <f t="shared" ca="1" si="5"/>
        <v>0</v>
      </c>
    </row>
    <row r="229" spans="1:15">
      <c r="A229" s="69" t="s">
        <v>276</v>
      </c>
      <c r="B229" t="s">
        <v>104</v>
      </c>
      <c r="C229" s="6" t="s">
        <v>58</v>
      </c>
      <c r="D229" s="6" t="s">
        <v>18</v>
      </c>
      <c r="E229" s="51">
        <v>1974</v>
      </c>
      <c r="F229">
        <f>SUMIF(Liga!$A$2:$A$501,PARTICIPANTES!A229,Liga!$J$2:$J$501)</f>
        <v>0</v>
      </c>
      <c r="G229">
        <f>SUMIF('Copa EUS ABS Equipos'!$A$2:$A$26,PARTICIPANTES!A229,'Copa EUS ABS Equipos'!$C$2:$C$26)</f>
        <v>0</v>
      </c>
      <c r="J229">
        <f>SUMIF(Trials!$C$3:$C$53,PARTICIPANTES!A229,Trials!$D$3:$D$53)+SUMIF(Trials!$E$3:$E$53,PARTICIPANTES!A229,Trials!$F$3:$F$53)+SUMIF(Trials!$G$3:$G$53,PARTICIPANTES!A229,Trials!$H$3:$H$53)+SUMIF(Trials!$I$3:$I$53,PARTICIPANTES!A229,Trials!$J$3:$J$53)+SUMIF(Trials!$K$3:$K$53,PARTICIPANTES!A229,Trials!$L$3:$L$53)+SUMIF(Trials!$M$3:$M$53,PARTICIPANTES!A229,Trials!$N$3:$N$53)</f>
        <v>0</v>
      </c>
      <c r="K229">
        <f>SUMIF('Pre-Estatal'!$C$3:$C$39,PARTICIPANTES!A229,'Pre-Estatal'!$D$3:$D$39)+SUMIF('Pre-Estatal'!$E$3:$E$39,PARTICIPANTES!A229,'Pre-Estatal'!$F$3:$F$39)+SUMIF('Pre-Estatal'!$G$3:$G$39,PARTICIPANTES!A229,'Pre-Estatal'!$H$3:$H$39)+SUMIF('Pre-Estatal'!$I$3:$I$39,PARTICIPANTES!A229,'Pre-Estatal'!$J$3:$J$39)+SUMIF('Pre-Estatal'!$K$3:$K$39,PARTICIPANTES!A229,'Pre-Estatal'!$L$3:$L$39)+SUMIF('Pre-Estatal'!$M$3:$M$39,PARTICIPANTES!A229,'Pre-Estatal'!$N$3:$N$39)+SUMIF('Pre-Estatal'!$O$3:$O$39,PARTICIPANTES!A229,'Pre-Estatal'!$P$3:$P$39)+SUMIF('Pre-Estatal'!$Q$3:$Q$39,PARTICIPANTES!A229,'Pre-Estatal'!$R$3:$R$39)+SUMIF('Pre-Estatal'!$S$3:$S$39,PARTICIPANTES!A229,'Pre-Estatal'!$T$3:$T$39)+SUMIF('Pre-Estatal'!$U$3:$U$39,PARTICIPANTES!A229,'Pre-Estatal'!$V$3:$V$39)+SUMIF('Pre-Estatal'!$W$3:$W$39,PARTICIPANTES!A229,'Pre-Estatal'!$X$3:$X$39)+SUMIF('Pre-Estatal'!$Y$3:$Y$39,PARTICIPANTES!A229,'Pre-Estatal'!$Z$3:$Z$39)</f>
        <v>0</v>
      </c>
      <c r="L229">
        <f ca="1">SUMIF(Estatal!$C$3:$C$39,PARTICIPANTES!A229,Estatal!$D$3:$D$39)+SUMIF(Estatal!$E$3:$E$39,PARTICIPANTES!A229,Estatal!$F$3:$F$39)+SUMIF(Estatal!$G$3:$G$39,PARTICIPANTES!A229,Estatal!$H$3:$H$39)+SUMIF(Estatal!$I$3:$I$39,PARTICIPANTES!A229,Estatal!$J$3:$J$39)+SUMIF(Estatal!$K$3:$K$39,PARTICIPANTES!A229,Estatal!$L$3:$L$39)+SUMIF(Estatal!$M$3:$M$39,PARTICIPANTES!A229,Estatal!$N$3:$N$39)+SUMIF(Estatal!$O$3:$O$39,PARTICIPANTES!A229,Estatal!$P$3:$P$39)+SUMIF(Estatal!$Q$3:$MQ$39,PARTICIPANTES!A229,Estatal!$R$3:$R$39)+SUMIF(Estatal!$S$3:$S$39,PARTICIPANTES!A229,Estatal!$T$3:$T$39)+SUMIF(Estatal!$U$3:$U$39,PARTICIPANTES!A229,Estatal!$V$3:$V$39)+SUMIF(Estatal!$W$3:$W$39,PARTICIPANTES!A229,Estatal!$X$3:$X$39)+SUMIF(Estatal!$Y$3:$Y$39,PARTICIPANTES!A229,Estatal!$Z$3:$Z$39)</f>
        <v>0</v>
      </c>
      <c r="O229" s="24">
        <f t="shared" ca="1" si="5"/>
        <v>0</v>
      </c>
    </row>
    <row r="230" spans="1:15">
      <c r="A230" s="69" t="s">
        <v>277</v>
      </c>
      <c r="B230" t="s">
        <v>104</v>
      </c>
      <c r="C230" s="6" t="s">
        <v>60</v>
      </c>
      <c r="D230" s="6" t="s">
        <v>18</v>
      </c>
      <c r="E230" s="51">
        <v>2005</v>
      </c>
      <c r="F230">
        <f>SUMIF(Liga!$A$2:$A$501,PARTICIPANTES!A230,Liga!$J$2:$J$501)</f>
        <v>0</v>
      </c>
      <c r="G230">
        <f>SUMIF('Copa EUS ABS Equipos'!$A$2:$A$26,PARTICIPANTES!A230,'Copa EUS ABS Equipos'!$C$2:$C$26)</f>
        <v>0</v>
      </c>
      <c r="J230">
        <f>SUMIF(Trials!$C$3:$C$53,PARTICIPANTES!A230,Trials!$D$3:$D$53)+SUMIF(Trials!$E$3:$E$53,PARTICIPANTES!A230,Trials!$F$3:$F$53)+SUMIF(Trials!$G$3:$G$53,PARTICIPANTES!A230,Trials!$H$3:$H$53)+SUMIF(Trials!$I$3:$I$53,PARTICIPANTES!A230,Trials!$J$3:$J$53)+SUMIF(Trials!$K$3:$K$53,PARTICIPANTES!A230,Trials!$L$3:$L$53)+SUMIF(Trials!$M$3:$M$53,PARTICIPANTES!A230,Trials!$N$3:$N$53)</f>
        <v>0</v>
      </c>
      <c r="K230">
        <f>SUMIF('Pre-Estatal'!$C$3:$C$39,PARTICIPANTES!A230,'Pre-Estatal'!$D$3:$D$39)+SUMIF('Pre-Estatal'!$E$3:$E$39,PARTICIPANTES!A230,'Pre-Estatal'!$F$3:$F$39)+SUMIF('Pre-Estatal'!$G$3:$G$39,PARTICIPANTES!A230,'Pre-Estatal'!$H$3:$H$39)+SUMIF('Pre-Estatal'!$I$3:$I$39,PARTICIPANTES!A230,'Pre-Estatal'!$J$3:$J$39)+SUMIF('Pre-Estatal'!$K$3:$K$39,PARTICIPANTES!A230,'Pre-Estatal'!$L$3:$L$39)+SUMIF('Pre-Estatal'!$M$3:$M$39,PARTICIPANTES!A230,'Pre-Estatal'!$N$3:$N$39)+SUMIF('Pre-Estatal'!$O$3:$O$39,PARTICIPANTES!A230,'Pre-Estatal'!$P$3:$P$39)+SUMIF('Pre-Estatal'!$Q$3:$Q$39,PARTICIPANTES!A230,'Pre-Estatal'!$R$3:$R$39)+SUMIF('Pre-Estatal'!$S$3:$S$39,PARTICIPANTES!A230,'Pre-Estatal'!$T$3:$T$39)+SUMIF('Pre-Estatal'!$U$3:$U$39,PARTICIPANTES!A230,'Pre-Estatal'!$V$3:$V$39)+SUMIF('Pre-Estatal'!$W$3:$W$39,PARTICIPANTES!A230,'Pre-Estatal'!$X$3:$X$39)+SUMIF('Pre-Estatal'!$Y$3:$Y$39,PARTICIPANTES!A230,'Pre-Estatal'!$Z$3:$Z$39)</f>
        <v>0</v>
      </c>
      <c r="L230">
        <f ca="1">SUMIF(Estatal!$C$3:$C$39,PARTICIPANTES!A230,Estatal!$D$3:$D$39)+SUMIF(Estatal!$E$3:$E$39,PARTICIPANTES!A230,Estatal!$F$3:$F$39)+SUMIF(Estatal!$G$3:$G$39,PARTICIPANTES!A230,Estatal!$H$3:$H$39)+SUMIF(Estatal!$I$3:$I$39,PARTICIPANTES!A230,Estatal!$J$3:$J$39)+SUMIF(Estatal!$K$3:$K$39,PARTICIPANTES!A230,Estatal!$L$3:$L$39)+SUMIF(Estatal!$M$3:$M$39,PARTICIPANTES!A230,Estatal!$N$3:$N$39)+SUMIF(Estatal!$O$3:$O$39,PARTICIPANTES!A230,Estatal!$P$3:$P$39)+SUMIF(Estatal!$Q$3:$MQ$39,PARTICIPANTES!A230,Estatal!$R$3:$R$39)+SUMIF(Estatal!$S$3:$S$39,PARTICIPANTES!A230,Estatal!$T$3:$T$39)+SUMIF(Estatal!$U$3:$U$39,PARTICIPANTES!A230,Estatal!$V$3:$V$39)+SUMIF(Estatal!$W$3:$W$39,PARTICIPANTES!A230,Estatal!$X$3:$X$39)+SUMIF(Estatal!$Y$3:$Y$39,PARTICIPANTES!A230,Estatal!$Z$3:$Z$39)</f>
        <v>0</v>
      </c>
      <c r="O230" s="24">
        <f t="shared" ca="1" si="5"/>
        <v>0</v>
      </c>
    </row>
    <row r="231" spans="1:15">
      <c r="A231" s="50" t="s">
        <v>278</v>
      </c>
      <c r="B231" s="50" t="s">
        <v>88</v>
      </c>
      <c r="C231" s="13" t="s">
        <v>46</v>
      </c>
      <c r="D231" s="13" t="s">
        <v>86</v>
      </c>
      <c r="E231" s="71">
        <v>1960</v>
      </c>
      <c r="F231">
        <f>SUMIF(Liga!$A$2:$A$501,PARTICIPANTES!A231,Liga!$J$2:$J$501)</f>
        <v>0</v>
      </c>
      <c r="G231">
        <f>SUMIF('Copa EUS ABS Equipos'!$A$2:$A$26,PARTICIPANTES!A231,'Copa EUS ABS Equipos'!$C$2:$C$26)</f>
        <v>0</v>
      </c>
      <c r="J231">
        <f>SUMIF(Trials!$C$3:$C$53,PARTICIPANTES!A231,Trials!$D$3:$D$53)+SUMIF(Trials!$E$3:$E$53,PARTICIPANTES!A231,Trials!$F$3:$F$53)+SUMIF(Trials!$G$3:$G$53,PARTICIPANTES!A231,Trials!$H$3:$H$53)+SUMIF(Trials!$I$3:$I$53,PARTICIPANTES!A231,Trials!$J$3:$J$53)+SUMIF(Trials!$K$3:$K$53,PARTICIPANTES!A231,Trials!$L$3:$L$53)+SUMIF(Trials!$M$3:$M$53,PARTICIPANTES!A231,Trials!$N$3:$N$53)</f>
        <v>0</v>
      </c>
      <c r="K231">
        <f>SUMIF('Pre-Estatal'!$C$3:$C$39,PARTICIPANTES!A231,'Pre-Estatal'!$D$3:$D$39)+SUMIF('Pre-Estatal'!$E$3:$E$39,PARTICIPANTES!A231,'Pre-Estatal'!$F$3:$F$39)+SUMIF('Pre-Estatal'!$G$3:$G$39,PARTICIPANTES!A231,'Pre-Estatal'!$H$3:$H$39)+SUMIF('Pre-Estatal'!$I$3:$I$39,PARTICIPANTES!A231,'Pre-Estatal'!$J$3:$J$39)+SUMIF('Pre-Estatal'!$K$3:$K$39,PARTICIPANTES!A231,'Pre-Estatal'!$L$3:$L$39)+SUMIF('Pre-Estatal'!$M$3:$M$39,PARTICIPANTES!A231,'Pre-Estatal'!$N$3:$N$39)+SUMIF('Pre-Estatal'!$O$3:$O$39,PARTICIPANTES!A231,'Pre-Estatal'!$P$3:$P$39)+SUMIF('Pre-Estatal'!$Q$3:$Q$39,PARTICIPANTES!A231,'Pre-Estatal'!$R$3:$R$39)+SUMIF('Pre-Estatal'!$S$3:$S$39,PARTICIPANTES!A231,'Pre-Estatal'!$T$3:$T$39)+SUMIF('Pre-Estatal'!$U$3:$U$39,PARTICIPANTES!A231,'Pre-Estatal'!$V$3:$V$39)+SUMIF('Pre-Estatal'!$W$3:$W$39,PARTICIPANTES!A231,'Pre-Estatal'!$X$3:$X$39)+SUMIF('Pre-Estatal'!$Y$3:$Y$39,PARTICIPANTES!A231,'Pre-Estatal'!$Z$3:$Z$39)</f>
        <v>0</v>
      </c>
      <c r="L231">
        <f ca="1">SUMIF(Estatal!$C$3:$C$39,PARTICIPANTES!A231,Estatal!$D$3:$D$39)+SUMIF(Estatal!$E$3:$E$39,PARTICIPANTES!A231,Estatal!$F$3:$F$39)+SUMIF(Estatal!$G$3:$G$39,PARTICIPANTES!A231,Estatal!$H$3:$H$39)+SUMIF(Estatal!$I$3:$I$39,PARTICIPANTES!A231,Estatal!$J$3:$J$39)+SUMIF(Estatal!$K$3:$K$39,PARTICIPANTES!A231,Estatal!$L$3:$L$39)+SUMIF(Estatal!$M$3:$M$39,PARTICIPANTES!A231,Estatal!$N$3:$N$39)+SUMIF(Estatal!$O$3:$O$39,PARTICIPANTES!A231,Estatal!$P$3:$P$39)+SUMIF(Estatal!$Q$3:$MQ$39,PARTICIPANTES!A231,Estatal!$R$3:$R$39)+SUMIF(Estatal!$S$3:$S$39,PARTICIPANTES!A231,Estatal!$T$3:$T$39)+SUMIF(Estatal!$U$3:$U$39,PARTICIPANTES!A231,Estatal!$V$3:$V$39)+SUMIF(Estatal!$W$3:$W$39,PARTICIPANTES!A231,Estatal!$X$3:$X$39)+SUMIF(Estatal!$Y$3:$Y$39,PARTICIPANTES!A231,Estatal!$Z$3:$Z$39)</f>
        <v>0</v>
      </c>
      <c r="O231" s="24">
        <f t="shared" ca="1" si="5"/>
        <v>0</v>
      </c>
    </row>
    <row r="232" spans="1:15">
      <c r="A232" t="s">
        <v>279</v>
      </c>
      <c r="B232" t="s">
        <v>88</v>
      </c>
      <c r="C232" s="6" t="s">
        <v>58</v>
      </c>
      <c r="D232" s="6" t="s">
        <v>18</v>
      </c>
      <c r="E232" s="51">
        <v>1976</v>
      </c>
      <c r="F232">
        <f>SUMIF(Liga!$A$2:$A$501,PARTICIPANTES!A232,Liga!$J$2:$J$501)</f>
        <v>0</v>
      </c>
      <c r="G232">
        <f>SUMIF('Copa EUS ABS Equipos'!$A$2:$A$26,PARTICIPANTES!A232,'Copa EUS ABS Equipos'!$C$2:$C$26)</f>
        <v>0</v>
      </c>
      <c r="J232">
        <f>SUMIF(Trials!$C$3:$C$53,PARTICIPANTES!A232,Trials!$D$3:$D$53)+SUMIF(Trials!$E$3:$E$53,PARTICIPANTES!A232,Trials!$F$3:$F$53)+SUMIF(Trials!$G$3:$G$53,PARTICIPANTES!A232,Trials!$H$3:$H$53)+SUMIF(Trials!$I$3:$I$53,PARTICIPANTES!A232,Trials!$J$3:$J$53)+SUMIF(Trials!$K$3:$K$53,PARTICIPANTES!A232,Trials!$L$3:$L$53)+SUMIF(Trials!$M$3:$M$53,PARTICIPANTES!A232,Trials!$N$3:$N$53)</f>
        <v>0</v>
      </c>
      <c r="K232">
        <f>SUMIF('Pre-Estatal'!$C$3:$C$39,PARTICIPANTES!A232,'Pre-Estatal'!$D$3:$D$39)+SUMIF('Pre-Estatal'!$E$3:$E$39,PARTICIPANTES!A232,'Pre-Estatal'!$F$3:$F$39)+SUMIF('Pre-Estatal'!$G$3:$G$39,PARTICIPANTES!A232,'Pre-Estatal'!$H$3:$H$39)+SUMIF('Pre-Estatal'!$I$3:$I$39,PARTICIPANTES!A232,'Pre-Estatal'!$J$3:$J$39)+SUMIF('Pre-Estatal'!$K$3:$K$39,PARTICIPANTES!A232,'Pre-Estatal'!$L$3:$L$39)+SUMIF('Pre-Estatal'!$M$3:$M$39,PARTICIPANTES!A232,'Pre-Estatal'!$N$3:$N$39)+SUMIF('Pre-Estatal'!$O$3:$O$39,PARTICIPANTES!A232,'Pre-Estatal'!$P$3:$P$39)+SUMIF('Pre-Estatal'!$Q$3:$Q$39,PARTICIPANTES!A232,'Pre-Estatal'!$R$3:$R$39)+SUMIF('Pre-Estatal'!$S$3:$S$39,PARTICIPANTES!A232,'Pre-Estatal'!$T$3:$T$39)+SUMIF('Pre-Estatal'!$U$3:$U$39,PARTICIPANTES!A232,'Pre-Estatal'!$V$3:$V$39)+SUMIF('Pre-Estatal'!$W$3:$W$39,PARTICIPANTES!A232,'Pre-Estatal'!$X$3:$X$39)+SUMIF('Pre-Estatal'!$Y$3:$Y$39,PARTICIPANTES!A232,'Pre-Estatal'!$Z$3:$Z$39)</f>
        <v>0</v>
      </c>
      <c r="L232">
        <f ca="1">SUMIF(Estatal!$C$3:$C$39,PARTICIPANTES!A232,Estatal!$D$3:$D$39)+SUMIF(Estatal!$E$3:$E$39,PARTICIPANTES!A232,Estatal!$F$3:$F$39)+SUMIF(Estatal!$G$3:$G$39,PARTICIPANTES!A232,Estatal!$H$3:$H$39)+SUMIF(Estatal!$I$3:$I$39,PARTICIPANTES!A232,Estatal!$J$3:$J$39)+SUMIF(Estatal!$K$3:$K$39,PARTICIPANTES!A232,Estatal!$L$3:$L$39)+SUMIF(Estatal!$M$3:$M$39,PARTICIPANTES!A232,Estatal!$N$3:$N$39)+SUMIF(Estatal!$O$3:$O$39,PARTICIPANTES!A232,Estatal!$P$3:$P$39)+SUMIF(Estatal!$Q$3:$MQ$39,PARTICIPANTES!A232,Estatal!$R$3:$R$39)+SUMIF(Estatal!$S$3:$S$39,PARTICIPANTES!A232,Estatal!$T$3:$T$39)+SUMIF(Estatal!$U$3:$U$39,PARTICIPANTES!A232,Estatal!$V$3:$V$39)+SUMIF(Estatal!$W$3:$W$39,PARTICIPANTES!A232,Estatal!$X$3:$X$39)+SUMIF(Estatal!$Y$3:$Y$39,PARTICIPANTES!A232,Estatal!$Z$3:$Z$39)</f>
        <v>0</v>
      </c>
      <c r="O232" s="24">
        <f t="shared" ca="1" si="5"/>
        <v>0</v>
      </c>
    </row>
    <row r="233" spans="1:15">
      <c r="A233" t="s">
        <v>280</v>
      </c>
      <c r="B233" t="s">
        <v>88</v>
      </c>
      <c r="C233" s="6" t="s">
        <v>51</v>
      </c>
      <c r="D233" s="6" t="s">
        <v>18</v>
      </c>
      <c r="E233" s="51">
        <v>1963</v>
      </c>
      <c r="F233">
        <f>SUMIF(Liga!$A$2:$A$501,PARTICIPANTES!A233,Liga!$J$2:$J$501)</f>
        <v>0</v>
      </c>
      <c r="G233">
        <f>SUMIF('Copa EUS ABS Equipos'!$A$2:$A$26,PARTICIPANTES!A233,'Copa EUS ABS Equipos'!$C$2:$C$26)</f>
        <v>0</v>
      </c>
      <c r="J233">
        <f>SUMIF(Trials!$C$3:$C$53,PARTICIPANTES!A233,Trials!$D$3:$D$53)+SUMIF(Trials!$E$3:$E$53,PARTICIPANTES!A233,Trials!$F$3:$F$53)+SUMIF(Trials!$G$3:$G$53,PARTICIPANTES!A233,Trials!$H$3:$H$53)+SUMIF(Trials!$I$3:$I$53,PARTICIPANTES!A233,Trials!$J$3:$J$53)+SUMIF(Trials!$K$3:$K$53,PARTICIPANTES!A233,Trials!$L$3:$L$53)+SUMIF(Trials!$M$3:$M$53,PARTICIPANTES!A233,Trials!$N$3:$N$53)</f>
        <v>0</v>
      </c>
      <c r="K233">
        <f>SUMIF('Pre-Estatal'!$C$3:$C$39,PARTICIPANTES!A233,'Pre-Estatal'!$D$3:$D$39)+SUMIF('Pre-Estatal'!$E$3:$E$39,PARTICIPANTES!A233,'Pre-Estatal'!$F$3:$F$39)+SUMIF('Pre-Estatal'!$G$3:$G$39,PARTICIPANTES!A233,'Pre-Estatal'!$H$3:$H$39)+SUMIF('Pre-Estatal'!$I$3:$I$39,PARTICIPANTES!A233,'Pre-Estatal'!$J$3:$J$39)+SUMIF('Pre-Estatal'!$K$3:$K$39,PARTICIPANTES!A233,'Pre-Estatal'!$L$3:$L$39)+SUMIF('Pre-Estatal'!$M$3:$M$39,PARTICIPANTES!A233,'Pre-Estatal'!$N$3:$N$39)+SUMIF('Pre-Estatal'!$O$3:$O$39,PARTICIPANTES!A233,'Pre-Estatal'!$P$3:$P$39)+SUMIF('Pre-Estatal'!$Q$3:$Q$39,PARTICIPANTES!A233,'Pre-Estatal'!$R$3:$R$39)+SUMIF('Pre-Estatal'!$S$3:$S$39,PARTICIPANTES!A233,'Pre-Estatal'!$T$3:$T$39)+SUMIF('Pre-Estatal'!$U$3:$U$39,PARTICIPANTES!A233,'Pre-Estatal'!$V$3:$V$39)+SUMIF('Pre-Estatal'!$W$3:$W$39,PARTICIPANTES!A233,'Pre-Estatal'!$X$3:$X$39)+SUMIF('Pre-Estatal'!$Y$3:$Y$39,PARTICIPANTES!A233,'Pre-Estatal'!$Z$3:$Z$39)</f>
        <v>0</v>
      </c>
      <c r="L233">
        <f ca="1">SUMIF(Estatal!$C$3:$C$39,PARTICIPANTES!A233,Estatal!$D$3:$D$39)+SUMIF(Estatal!$E$3:$E$39,PARTICIPANTES!A233,Estatal!$F$3:$F$39)+SUMIF(Estatal!$G$3:$G$39,PARTICIPANTES!A233,Estatal!$H$3:$H$39)+SUMIF(Estatal!$I$3:$I$39,PARTICIPANTES!A233,Estatal!$J$3:$J$39)+SUMIF(Estatal!$K$3:$K$39,PARTICIPANTES!A233,Estatal!$L$3:$L$39)+SUMIF(Estatal!$M$3:$M$39,PARTICIPANTES!A233,Estatal!$N$3:$N$39)+SUMIF(Estatal!$O$3:$O$39,PARTICIPANTES!A233,Estatal!$P$3:$P$39)+SUMIF(Estatal!$Q$3:$MQ$39,PARTICIPANTES!A233,Estatal!$R$3:$R$39)+SUMIF(Estatal!$S$3:$S$39,PARTICIPANTES!A233,Estatal!$T$3:$T$39)+SUMIF(Estatal!$U$3:$U$39,PARTICIPANTES!A233,Estatal!$V$3:$V$39)+SUMIF(Estatal!$W$3:$W$39,PARTICIPANTES!A233,Estatal!$X$3:$X$39)+SUMIF(Estatal!$Y$3:$Y$39,PARTICIPANTES!A233,Estatal!$Z$3:$Z$39)</f>
        <v>0</v>
      </c>
      <c r="O233" s="24">
        <f t="shared" ca="1" si="5"/>
        <v>0</v>
      </c>
    </row>
    <row r="234" spans="1:15">
      <c r="A234" s="50" t="s">
        <v>281</v>
      </c>
      <c r="B234" s="50" t="s">
        <v>88</v>
      </c>
      <c r="C234" s="13" t="s">
        <v>26</v>
      </c>
      <c r="D234" s="13" t="s">
        <v>86</v>
      </c>
      <c r="E234" s="71">
        <v>1980</v>
      </c>
      <c r="F234">
        <f>SUMIF(Liga!$A$2:$A$501,PARTICIPANTES!A234,Liga!$J$2:$J$501)</f>
        <v>80</v>
      </c>
      <c r="G234">
        <f>SUMIF('Copa EUS ABS Equipos'!$A$2:$A$26,PARTICIPANTES!A234,'Copa EUS ABS Equipos'!$C$2:$C$26)</f>
        <v>0</v>
      </c>
      <c r="J234">
        <f>SUMIF(Trials!$C$3:$C$53,PARTICIPANTES!A234,Trials!$D$3:$D$53)+SUMIF(Trials!$E$3:$E$53,PARTICIPANTES!A234,Trials!$F$3:$F$53)+SUMIF(Trials!$G$3:$G$53,PARTICIPANTES!A234,Trials!$H$3:$H$53)+SUMIF(Trials!$I$3:$I$53,PARTICIPANTES!A234,Trials!$J$3:$J$53)+SUMIF(Trials!$K$3:$K$53,PARTICIPANTES!A234,Trials!$L$3:$L$53)+SUMIF(Trials!$M$3:$M$53,PARTICIPANTES!A234,Trials!$N$3:$N$53)</f>
        <v>0</v>
      </c>
      <c r="K234">
        <f>SUMIF('Pre-Estatal'!$C$3:$C$39,PARTICIPANTES!A234,'Pre-Estatal'!$D$3:$D$39)+SUMIF('Pre-Estatal'!$E$3:$E$39,PARTICIPANTES!A234,'Pre-Estatal'!$F$3:$F$39)+SUMIF('Pre-Estatal'!$G$3:$G$39,PARTICIPANTES!A234,'Pre-Estatal'!$H$3:$H$39)+SUMIF('Pre-Estatal'!$I$3:$I$39,PARTICIPANTES!A234,'Pre-Estatal'!$J$3:$J$39)+SUMIF('Pre-Estatal'!$K$3:$K$39,PARTICIPANTES!A234,'Pre-Estatal'!$L$3:$L$39)+SUMIF('Pre-Estatal'!$M$3:$M$39,PARTICIPANTES!A234,'Pre-Estatal'!$N$3:$N$39)+SUMIF('Pre-Estatal'!$O$3:$O$39,PARTICIPANTES!A234,'Pre-Estatal'!$P$3:$P$39)+SUMIF('Pre-Estatal'!$Q$3:$Q$39,PARTICIPANTES!A234,'Pre-Estatal'!$R$3:$R$39)+SUMIF('Pre-Estatal'!$S$3:$S$39,PARTICIPANTES!A234,'Pre-Estatal'!$T$3:$T$39)+SUMIF('Pre-Estatal'!$U$3:$U$39,PARTICIPANTES!A234,'Pre-Estatal'!$V$3:$V$39)+SUMIF('Pre-Estatal'!$W$3:$W$39,PARTICIPANTES!A234,'Pre-Estatal'!$X$3:$X$39)+SUMIF('Pre-Estatal'!$Y$3:$Y$39,PARTICIPANTES!A234,'Pre-Estatal'!$Z$3:$Z$39)</f>
        <v>0</v>
      </c>
      <c r="L234">
        <f ca="1">SUMIF(Estatal!$C$3:$C$39,PARTICIPANTES!A234,Estatal!$D$3:$D$39)+SUMIF(Estatal!$E$3:$E$39,PARTICIPANTES!A234,Estatal!$F$3:$F$39)+SUMIF(Estatal!$G$3:$G$39,PARTICIPANTES!A234,Estatal!$H$3:$H$39)+SUMIF(Estatal!$I$3:$I$39,PARTICIPANTES!A234,Estatal!$J$3:$J$39)+SUMIF(Estatal!$K$3:$K$39,PARTICIPANTES!A234,Estatal!$L$3:$L$39)+SUMIF(Estatal!$M$3:$M$39,PARTICIPANTES!A234,Estatal!$N$3:$N$39)+SUMIF(Estatal!$O$3:$O$39,PARTICIPANTES!A234,Estatal!$P$3:$P$39)+SUMIF(Estatal!$Q$3:$MQ$39,PARTICIPANTES!A234,Estatal!$R$3:$R$39)+SUMIF(Estatal!$S$3:$S$39,PARTICIPANTES!A234,Estatal!$T$3:$T$39)+SUMIF(Estatal!$U$3:$U$39,PARTICIPANTES!A234,Estatal!$V$3:$V$39)+SUMIF(Estatal!$W$3:$W$39,PARTICIPANTES!A234,Estatal!$X$3:$X$39)+SUMIF(Estatal!$Y$3:$Y$39,PARTICIPANTES!A234,Estatal!$Z$3:$Z$39)</f>
        <v>0</v>
      </c>
      <c r="O234" s="24">
        <f t="shared" ca="1" si="5"/>
        <v>80</v>
      </c>
    </row>
    <row r="235" spans="1:15">
      <c r="A235" s="50" t="s">
        <v>282</v>
      </c>
      <c r="B235" s="50" t="s">
        <v>88</v>
      </c>
      <c r="C235" s="13" t="s">
        <v>17</v>
      </c>
      <c r="D235" s="13" t="s">
        <v>86</v>
      </c>
      <c r="E235" s="71">
        <v>2007</v>
      </c>
      <c r="F235">
        <f>SUMIF(Liga!$A$2:$A$501,PARTICIPANTES!A235,Liga!$J$2:$J$501)</f>
        <v>0</v>
      </c>
      <c r="G235">
        <f>SUMIF('Copa EUS ABS Equipos'!$A$2:$A$26,PARTICIPANTES!A235,'Copa EUS ABS Equipos'!$C$2:$C$26)</f>
        <v>0</v>
      </c>
      <c r="J235">
        <f>SUMIF(Trials!$C$3:$C$53,PARTICIPANTES!A235,Trials!$D$3:$D$53)+SUMIF(Trials!$E$3:$E$53,PARTICIPANTES!A235,Trials!$F$3:$F$53)+SUMIF(Trials!$G$3:$G$53,PARTICIPANTES!A235,Trials!$H$3:$H$53)+SUMIF(Trials!$I$3:$I$53,PARTICIPANTES!A235,Trials!$J$3:$J$53)+SUMIF(Trials!$K$3:$K$53,PARTICIPANTES!A235,Trials!$L$3:$L$53)+SUMIF(Trials!$M$3:$M$53,PARTICIPANTES!A235,Trials!$N$3:$N$53)</f>
        <v>0</v>
      </c>
      <c r="K235">
        <f>SUMIF('Pre-Estatal'!$C$3:$C$39,PARTICIPANTES!A235,'Pre-Estatal'!$D$3:$D$39)+SUMIF('Pre-Estatal'!$E$3:$E$39,PARTICIPANTES!A235,'Pre-Estatal'!$F$3:$F$39)+SUMIF('Pre-Estatal'!$G$3:$G$39,PARTICIPANTES!A235,'Pre-Estatal'!$H$3:$H$39)+SUMIF('Pre-Estatal'!$I$3:$I$39,PARTICIPANTES!A235,'Pre-Estatal'!$J$3:$J$39)+SUMIF('Pre-Estatal'!$K$3:$K$39,PARTICIPANTES!A235,'Pre-Estatal'!$L$3:$L$39)+SUMIF('Pre-Estatal'!$M$3:$M$39,PARTICIPANTES!A235,'Pre-Estatal'!$N$3:$N$39)+SUMIF('Pre-Estatal'!$O$3:$O$39,PARTICIPANTES!A235,'Pre-Estatal'!$P$3:$P$39)+SUMIF('Pre-Estatal'!$Q$3:$Q$39,PARTICIPANTES!A235,'Pre-Estatal'!$R$3:$R$39)+SUMIF('Pre-Estatal'!$S$3:$S$39,PARTICIPANTES!A235,'Pre-Estatal'!$T$3:$T$39)+SUMIF('Pre-Estatal'!$U$3:$U$39,PARTICIPANTES!A235,'Pre-Estatal'!$V$3:$V$39)+SUMIF('Pre-Estatal'!$W$3:$W$39,PARTICIPANTES!A235,'Pre-Estatal'!$X$3:$X$39)+SUMIF('Pre-Estatal'!$Y$3:$Y$39,PARTICIPANTES!A235,'Pre-Estatal'!$Z$3:$Z$39)</f>
        <v>0</v>
      </c>
      <c r="L235">
        <f ca="1">SUMIF(Estatal!$C$3:$C$39,PARTICIPANTES!A235,Estatal!$D$3:$D$39)+SUMIF(Estatal!$E$3:$E$39,PARTICIPANTES!A235,Estatal!$F$3:$F$39)+SUMIF(Estatal!$G$3:$G$39,PARTICIPANTES!A235,Estatal!$H$3:$H$39)+SUMIF(Estatal!$I$3:$I$39,PARTICIPANTES!A235,Estatal!$J$3:$J$39)+SUMIF(Estatal!$K$3:$K$39,PARTICIPANTES!A235,Estatal!$L$3:$L$39)+SUMIF(Estatal!$M$3:$M$39,PARTICIPANTES!A235,Estatal!$N$3:$N$39)+SUMIF(Estatal!$O$3:$O$39,PARTICIPANTES!A235,Estatal!$P$3:$P$39)+SUMIF(Estatal!$Q$3:$MQ$39,PARTICIPANTES!A235,Estatal!$R$3:$R$39)+SUMIF(Estatal!$S$3:$S$39,PARTICIPANTES!A235,Estatal!$T$3:$T$39)+SUMIF(Estatal!$U$3:$U$39,PARTICIPANTES!A235,Estatal!$V$3:$V$39)+SUMIF(Estatal!$W$3:$W$39,PARTICIPANTES!A235,Estatal!$X$3:$X$39)+SUMIF(Estatal!$Y$3:$Y$39,PARTICIPANTES!A235,Estatal!$Z$3:$Z$39)</f>
        <v>0</v>
      </c>
      <c r="O235" s="24">
        <f t="shared" ca="1" si="5"/>
        <v>0</v>
      </c>
    </row>
    <row r="236" spans="1:15">
      <c r="A236" t="s">
        <v>283</v>
      </c>
      <c r="B236" t="s">
        <v>88</v>
      </c>
      <c r="C236" s="6" t="s">
        <v>26</v>
      </c>
      <c r="D236" s="6" t="s">
        <v>18</v>
      </c>
      <c r="E236" s="51">
        <v>1982</v>
      </c>
      <c r="F236">
        <f>SUMIF(Liga!$A$2:$A$501,PARTICIPANTES!A236,Liga!$J$2:$J$501)</f>
        <v>0</v>
      </c>
      <c r="G236">
        <f>SUMIF('Copa EUS ABS Equipos'!$A$2:$A$26,PARTICIPANTES!A236,'Copa EUS ABS Equipos'!$C$2:$C$26)</f>
        <v>0</v>
      </c>
      <c r="J236">
        <f>SUMIF(Trials!$C$3:$C$53,PARTICIPANTES!A236,Trials!$D$3:$D$53)+SUMIF(Trials!$E$3:$E$53,PARTICIPANTES!A236,Trials!$F$3:$F$53)+SUMIF(Trials!$G$3:$G$53,PARTICIPANTES!A236,Trials!$H$3:$H$53)+SUMIF(Trials!$I$3:$I$53,PARTICIPANTES!A236,Trials!$J$3:$J$53)+SUMIF(Trials!$K$3:$K$53,PARTICIPANTES!A236,Trials!$L$3:$L$53)+SUMIF(Trials!$M$3:$M$53,PARTICIPANTES!A236,Trials!$N$3:$N$53)</f>
        <v>0</v>
      </c>
      <c r="K236">
        <f>SUMIF('Pre-Estatal'!$C$3:$C$39,PARTICIPANTES!A236,'Pre-Estatal'!$D$3:$D$39)+SUMIF('Pre-Estatal'!$E$3:$E$39,PARTICIPANTES!A236,'Pre-Estatal'!$F$3:$F$39)+SUMIF('Pre-Estatal'!$G$3:$G$39,PARTICIPANTES!A236,'Pre-Estatal'!$H$3:$H$39)+SUMIF('Pre-Estatal'!$I$3:$I$39,PARTICIPANTES!A236,'Pre-Estatal'!$J$3:$J$39)+SUMIF('Pre-Estatal'!$K$3:$K$39,PARTICIPANTES!A236,'Pre-Estatal'!$L$3:$L$39)+SUMIF('Pre-Estatal'!$M$3:$M$39,PARTICIPANTES!A236,'Pre-Estatal'!$N$3:$N$39)+SUMIF('Pre-Estatal'!$O$3:$O$39,PARTICIPANTES!A236,'Pre-Estatal'!$P$3:$P$39)+SUMIF('Pre-Estatal'!$Q$3:$Q$39,PARTICIPANTES!A236,'Pre-Estatal'!$R$3:$R$39)+SUMIF('Pre-Estatal'!$S$3:$S$39,PARTICIPANTES!A236,'Pre-Estatal'!$T$3:$T$39)+SUMIF('Pre-Estatal'!$U$3:$U$39,PARTICIPANTES!A236,'Pre-Estatal'!$V$3:$V$39)+SUMIF('Pre-Estatal'!$W$3:$W$39,PARTICIPANTES!A236,'Pre-Estatal'!$X$3:$X$39)+SUMIF('Pre-Estatal'!$Y$3:$Y$39,PARTICIPANTES!A236,'Pre-Estatal'!$Z$3:$Z$39)</f>
        <v>0</v>
      </c>
      <c r="L236">
        <f ca="1">SUMIF(Estatal!$C$3:$C$39,PARTICIPANTES!A236,Estatal!$D$3:$D$39)+SUMIF(Estatal!$E$3:$E$39,PARTICIPANTES!A236,Estatal!$F$3:$F$39)+SUMIF(Estatal!$G$3:$G$39,PARTICIPANTES!A236,Estatal!$H$3:$H$39)+SUMIF(Estatal!$I$3:$I$39,PARTICIPANTES!A236,Estatal!$J$3:$J$39)+SUMIF(Estatal!$K$3:$K$39,PARTICIPANTES!A236,Estatal!$L$3:$L$39)+SUMIF(Estatal!$M$3:$M$39,PARTICIPANTES!A236,Estatal!$N$3:$N$39)+SUMIF(Estatal!$O$3:$O$39,PARTICIPANTES!A236,Estatal!$P$3:$P$39)+SUMIF(Estatal!$Q$3:$MQ$39,PARTICIPANTES!A236,Estatal!$R$3:$R$39)+SUMIF(Estatal!$S$3:$S$39,PARTICIPANTES!A236,Estatal!$T$3:$T$39)+SUMIF(Estatal!$U$3:$U$39,PARTICIPANTES!A236,Estatal!$V$3:$V$39)+SUMIF(Estatal!$W$3:$W$39,PARTICIPANTES!A236,Estatal!$X$3:$X$39)+SUMIF(Estatal!$Y$3:$Y$39,PARTICIPANTES!A236,Estatal!$Z$3:$Z$39)</f>
        <v>0</v>
      </c>
      <c r="O236" s="24">
        <f t="shared" ca="1" si="5"/>
        <v>0</v>
      </c>
    </row>
    <row r="237" spans="1:15">
      <c r="A237" t="s">
        <v>284</v>
      </c>
      <c r="B237" t="s">
        <v>88</v>
      </c>
      <c r="C237" s="6" t="s">
        <v>58</v>
      </c>
      <c r="D237" s="6" t="s">
        <v>18</v>
      </c>
      <c r="E237" s="51">
        <v>1973</v>
      </c>
      <c r="F237">
        <f>SUMIF(Liga!$A$2:$A$501,PARTICIPANTES!A237,Liga!$J$2:$J$501)</f>
        <v>0</v>
      </c>
      <c r="G237">
        <f>SUMIF('Copa EUS ABS Equipos'!$A$2:$A$26,PARTICIPANTES!A237,'Copa EUS ABS Equipos'!$C$2:$C$26)</f>
        <v>0</v>
      </c>
      <c r="J237">
        <f>SUMIF(Trials!$C$3:$C$53,PARTICIPANTES!A237,Trials!$D$3:$D$53)+SUMIF(Trials!$E$3:$E$53,PARTICIPANTES!A237,Trials!$F$3:$F$53)+SUMIF(Trials!$G$3:$G$53,PARTICIPANTES!A237,Trials!$H$3:$H$53)+SUMIF(Trials!$I$3:$I$53,PARTICIPANTES!A237,Trials!$J$3:$J$53)+SUMIF(Trials!$K$3:$K$53,PARTICIPANTES!A237,Trials!$L$3:$L$53)+SUMIF(Trials!$M$3:$M$53,PARTICIPANTES!A237,Trials!$N$3:$N$53)</f>
        <v>0</v>
      </c>
      <c r="K237">
        <f>SUMIF('Pre-Estatal'!$C$3:$C$39,PARTICIPANTES!A237,'Pre-Estatal'!$D$3:$D$39)+SUMIF('Pre-Estatal'!$E$3:$E$39,PARTICIPANTES!A237,'Pre-Estatal'!$F$3:$F$39)+SUMIF('Pre-Estatal'!$G$3:$G$39,PARTICIPANTES!A237,'Pre-Estatal'!$H$3:$H$39)+SUMIF('Pre-Estatal'!$I$3:$I$39,PARTICIPANTES!A237,'Pre-Estatal'!$J$3:$J$39)+SUMIF('Pre-Estatal'!$K$3:$K$39,PARTICIPANTES!A237,'Pre-Estatal'!$L$3:$L$39)+SUMIF('Pre-Estatal'!$M$3:$M$39,PARTICIPANTES!A237,'Pre-Estatal'!$N$3:$N$39)+SUMIF('Pre-Estatal'!$O$3:$O$39,PARTICIPANTES!A237,'Pre-Estatal'!$P$3:$P$39)+SUMIF('Pre-Estatal'!$Q$3:$Q$39,PARTICIPANTES!A237,'Pre-Estatal'!$R$3:$R$39)+SUMIF('Pre-Estatal'!$S$3:$S$39,PARTICIPANTES!A237,'Pre-Estatal'!$T$3:$T$39)+SUMIF('Pre-Estatal'!$U$3:$U$39,PARTICIPANTES!A237,'Pre-Estatal'!$V$3:$V$39)+SUMIF('Pre-Estatal'!$W$3:$W$39,PARTICIPANTES!A237,'Pre-Estatal'!$X$3:$X$39)+SUMIF('Pre-Estatal'!$Y$3:$Y$39,PARTICIPANTES!A237,'Pre-Estatal'!$Z$3:$Z$39)</f>
        <v>0</v>
      </c>
      <c r="L237">
        <f ca="1">SUMIF(Estatal!$C$3:$C$39,PARTICIPANTES!A237,Estatal!$D$3:$D$39)+SUMIF(Estatal!$E$3:$E$39,PARTICIPANTES!A237,Estatal!$F$3:$F$39)+SUMIF(Estatal!$G$3:$G$39,PARTICIPANTES!A237,Estatal!$H$3:$H$39)+SUMIF(Estatal!$I$3:$I$39,PARTICIPANTES!A237,Estatal!$J$3:$J$39)+SUMIF(Estatal!$K$3:$K$39,PARTICIPANTES!A237,Estatal!$L$3:$L$39)+SUMIF(Estatal!$M$3:$M$39,PARTICIPANTES!A237,Estatal!$N$3:$N$39)+SUMIF(Estatal!$O$3:$O$39,PARTICIPANTES!A237,Estatal!$P$3:$P$39)+SUMIF(Estatal!$Q$3:$MQ$39,PARTICIPANTES!A237,Estatal!$R$3:$R$39)+SUMIF(Estatal!$S$3:$S$39,PARTICIPANTES!A237,Estatal!$T$3:$T$39)+SUMIF(Estatal!$U$3:$U$39,PARTICIPANTES!A237,Estatal!$V$3:$V$39)+SUMIF(Estatal!$W$3:$W$39,PARTICIPANTES!A237,Estatal!$X$3:$X$39)+SUMIF(Estatal!$Y$3:$Y$39,PARTICIPANTES!A237,Estatal!$Z$3:$Z$39)</f>
        <v>0</v>
      </c>
      <c r="O237" s="24">
        <f t="shared" ca="1" si="5"/>
        <v>0</v>
      </c>
    </row>
    <row r="238" spans="1:15">
      <c r="A238" t="s">
        <v>285</v>
      </c>
      <c r="B238" t="s">
        <v>88</v>
      </c>
      <c r="C238" s="6" t="s">
        <v>58</v>
      </c>
      <c r="D238" s="6" t="s">
        <v>18</v>
      </c>
      <c r="E238" s="51">
        <v>1972</v>
      </c>
      <c r="F238">
        <f>SUMIF(Liga!$A$2:$A$501,PARTICIPANTES!A238,Liga!$J$2:$J$501)</f>
        <v>0</v>
      </c>
      <c r="G238">
        <f>SUMIF('Copa EUS ABS Equipos'!$A$2:$A$26,PARTICIPANTES!A238,'Copa EUS ABS Equipos'!$C$2:$C$26)</f>
        <v>0</v>
      </c>
      <c r="J238">
        <f>SUMIF(Trials!$C$3:$C$53,PARTICIPANTES!A238,Trials!$D$3:$D$53)+SUMIF(Trials!$E$3:$E$53,PARTICIPANTES!A238,Trials!$F$3:$F$53)+SUMIF(Trials!$G$3:$G$53,PARTICIPANTES!A238,Trials!$H$3:$H$53)+SUMIF(Trials!$I$3:$I$53,PARTICIPANTES!A238,Trials!$J$3:$J$53)+SUMIF(Trials!$K$3:$K$53,PARTICIPANTES!A238,Trials!$L$3:$L$53)+SUMIF(Trials!$M$3:$M$53,PARTICIPANTES!A238,Trials!$N$3:$N$53)</f>
        <v>0</v>
      </c>
      <c r="K238">
        <f>SUMIF('Pre-Estatal'!$C$3:$C$39,PARTICIPANTES!A238,'Pre-Estatal'!$D$3:$D$39)+SUMIF('Pre-Estatal'!$E$3:$E$39,PARTICIPANTES!A238,'Pre-Estatal'!$F$3:$F$39)+SUMIF('Pre-Estatal'!$G$3:$G$39,PARTICIPANTES!A238,'Pre-Estatal'!$H$3:$H$39)+SUMIF('Pre-Estatal'!$I$3:$I$39,PARTICIPANTES!A238,'Pre-Estatal'!$J$3:$J$39)+SUMIF('Pre-Estatal'!$K$3:$K$39,PARTICIPANTES!A238,'Pre-Estatal'!$L$3:$L$39)+SUMIF('Pre-Estatal'!$M$3:$M$39,PARTICIPANTES!A238,'Pre-Estatal'!$N$3:$N$39)+SUMIF('Pre-Estatal'!$O$3:$O$39,PARTICIPANTES!A238,'Pre-Estatal'!$P$3:$P$39)+SUMIF('Pre-Estatal'!$Q$3:$Q$39,PARTICIPANTES!A238,'Pre-Estatal'!$R$3:$R$39)+SUMIF('Pre-Estatal'!$S$3:$S$39,PARTICIPANTES!A238,'Pre-Estatal'!$T$3:$T$39)+SUMIF('Pre-Estatal'!$U$3:$U$39,PARTICIPANTES!A238,'Pre-Estatal'!$V$3:$V$39)+SUMIF('Pre-Estatal'!$W$3:$W$39,PARTICIPANTES!A238,'Pre-Estatal'!$X$3:$X$39)+SUMIF('Pre-Estatal'!$Y$3:$Y$39,PARTICIPANTES!A238,'Pre-Estatal'!$Z$3:$Z$39)</f>
        <v>0</v>
      </c>
      <c r="L238">
        <f ca="1">SUMIF(Estatal!$C$3:$C$39,PARTICIPANTES!A238,Estatal!$D$3:$D$39)+SUMIF(Estatal!$E$3:$E$39,PARTICIPANTES!A238,Estatal!$F$3:$F$39)+SUMIF(Estatal!$G$3:$G$39,PARTICIPANTES!A238,Estatal!$H$3:$H$39)+SUMIF(Estatal!$I$3:$I$39,PARTICIPANTES!A238,Estatal!$J$3:$J$39)+SUMIF(Estatal!$K$3:$K$39,PARTICIPANTES!A238,Estatal!$L$3:$L$39)+SUMIF(Estatal!$M$3:$M$39,PARTICIPANTES!A238,Estatal!$N$3:$N$39)+SUMIF(Estatal!$O$3:$O$39,PARTICIPANTES!A238,Estatal!$P$3:$P$39)+SUMIF(Estatal!$Q$3:$MQ$39,PARTICIPANTES!A238,Estatal!$R$3:$R$39)+SUMIF(Estatal!$S$3:$S$39,PARTICIPANTES!A238,Estatal!$T$3:$T$39)+SUMIF(Estatal!$U$3:$U$39,PARTICIPANTES!A238,Estatal!$V$3:$V$39)+SUMIF(Estatal!$W$3:$W$39,PARTICIPANTES!A238,Estatal!$X$3:$X$39)+SUMIF(Estatal!$Y$3:$Y$39,PARTICIPANTES!A238,Estatal!$Z$3:$Z$39)</f>
        <v>0</v>
      </c>
      <c r="O238" s="24">
        <f t="shared" ca="1" si="5"/>
        <v>0</v>
      </c>
    </row>
    <row r="239" spans="1:15">
      <c r="A239" t="s">
        <v>286</v>
      </c>
      <c r="B239" t="s">
        <v>88</v>
      </c>
      <c r="C239" s="6" t="s">
        <v>26</v>
      </c>
      <c r="D239" s="6" t="s">
        <v>18</v>
      </c>
      <c r="E239" s="51">
        <v>1981</v>
      </c>
      <c r="F239">
        <f>SUMIF(Liga!$A$2:$A$501,PARTICIPANTES!A239,Liga!$J$2:$J$501)</f>
        <v>0</v>
      </c>
      <c r="G239">
        <f>SUMIF('Copa EUS ABS Equipos'!$A$2:$A$26,PARTICIPANTES!A239,'Copa EUS ABS Equipos'!$C$2:$C$26)</f>
        <v>0</v>
      </c>
      <c r="J239">
        <f>SUMIF(Trials!$C$3:$C$53,PARTICIPANTES!A239,Trials!$D$3:$D$53)+SUMIF(Trials!$E$3:$E$53,PARTICIPANTES!A239,Trials!$F$3:$F$53)+SUMIF(Trials!$G$3:$G$53,PARTICIPANTES!A239,Trials!$H$3:$H$53)+SUMIF(Trials!$I$3:$I$53,PARTICIPANTES!A239,Trials!$J$3:$J$53)+SUMIF(Trials!$K$3:$K$53,PARTICIPANTES!A239,Trials!$L$3:$L$53)+SUMIF(Trials!$M$3:$M$53,PARTICIPANTES!A239,Trials!$N$3:$N$53)</f>
        <v>0</v>
      </c>
      <c r="K239">
        <f>SUMIF('Pre-Estatal'!$C$3:$C$39,PARTICIPANTES!A239,'Pre-Estatal'!$D$3:$D$39)+SUMIF('Pre-Estatal'!$E$3:$E$39,PARTICIPANTES!A239,'Pre-Estatal'!$F$3:$F$39)+SUMIF('Pre-Estatal'!$G$3:$G$39,PARTICIPANTES!A239,'Pre-Estatal'!$H$3:$H$39)+SUMIF('Pre-Estatal'!$I$3:$I$39,PARTICIPANTES!A239,'Pre-Estatal'!$J$3:$J$39)+SUMIF('Pre-Estatal'!$K$3:$K$39,PARTICIPANTES!A239,'Pre-Estatal'!$L$3:$L$39)+SUMIF('Pre-Estatal'!$M$3:$M$39,PARTICIPANTES!A239,'Pre-Estatal'!$N$3:$N$39)+SUMIF('Pre-Estatal'!$O$3:$O$39,PARTICIPANTES!A239,'Pre-Estatal'!$P$3:$P$39)+SUMIF('Pre-Estatal'!$Q$3:$Q$39,PARTICIPANTES!A239,'Pre-Estatal'!$R$3:$R$39)+SUMIF('Pre-Estatal'!$S$3:$S$39,PARTICIPANTES!A239,'Pre-Estatal'!$T$3:$T$39)+SUMIF('Pre-Estatal'!$U$3:$U$39,PARTICIPANTES!A239,'Pre-Estatal'!$V$3:$V$39)+SUMIF('Pre-Estatal'!$W$3:$W$39,PARTICIPANTES!A239,'Pre-Estatal'!$X$3:$X$39)+SUMIF('Pre-Estatal'!$Y$3:$Y$39,PARTICIPANTES!A239,'Pre-Estatal'!$Z$3:$Z$39)</f>
        <v>0</v>
      </c>
      <c r="L239">
        <f ca="1">SUMIF(Estatal!$C$3:$C$39,PARTICIPANTES!A239,Estatal!$D$3:$D$39)+SUMIF(Estatal!$E$3:$E$39,PARTICIPANTES!A239,Estatal!$F$3:$F$39)+SUMIF(Estatal!$G$3:$G$39,PARTICIPANTES!A239,Estatal!$H$3:$H$39)+SUMIF(Estatal!$I$3:$I$39,PARTICIPANTES!A239,Estatal!$J$3:$J$39)+SUMIF(Estatal!$K$3:$K$39,PARTICIPANTES!A239,Estatal!$L$3:$L$39)+SUMIF(Estatal!$M$3:$M$39,PARTICIPANTES!A239,Estatal!$N$3:$N$39)+SUMIF(Estatal!$O$3:$O$39,PARTICIPANTES!A239,Estatal!$P$3:$P$39)+SUMIF(Estatal!$Q$3:$MQ$39,PARTICIPANTES!A239,Estatal!$R$3:$R$39)+SUMIF(Estatal!$S$3:$S$39,PARTICIPANTES!A239,Estatal!$T$3:$T$39)+SUMIF(Estatal!$U$3:$U$39,PARTICIPANTES!A239,Estatal!$V$3:$V$39)+SUMIF(Estatal!$W$3:$W$39,PARTICIPANTES!A239,Estatal!$X$3:$X$39)+SUMIF(Estatal!$Y$3:$Y$39,PARTICIPANTES!A239,Estatal!$Z$3:$Z$39)</f>
        <v>0</v>
      </c>
      <c r="O239" s="24">
        <f t="shared" ca="1" si="5"/>
        <v>0</v>
      </c>
    </row>
    <row r="240" spans="1:15">
      <c r="A240" t="s">
        <v>287</v>
      </c>
      <c r="B240" t="s">
        <v>288</v>
      </c>
      <c r="C240" s="6" t="s">
        <v>58</v>
      </c>
      <c r="D240" s="6" t="s">
        <v>18</v>
      </c>
      <c r="E240" s="51">
        <v>1975</v>
      </c>
      <c r="F240">
        <f>SUMIF(Liga!$A$2:$A$501,PARTICIPANTES!A240,Liga!$J$2:$J$501)</f>
        <v>0</v>
      </c>
      <c r="G240">
        <f>SUMIF('Copa EUS ABS Equipos'!$A$2:$A$26,PARTICIPANTES!A240,'Copa EUS ABS Equipos'!$C$2:$C$26)</f>
        <v>0</v>
      </c>
      <c r="J240">
        <f>SUMIF(Trials!$C$3:$C$53,PARTICIPANTES!A240,Trials!$D$3:$D$53)+SUMIF(Trials!$E$3:$E$53,PARTICIPANTES!A240,Trials!$F$3:$F$53)+SUMIF(Trials!$G$3:$G$53,PARTICIPANTES!A240,Trials!$H$3:$H$53)+SUMIF(Trials!$I$3:$I$53,PARTICIPANTES!A240,Trials!$J$3:$J$53)+SUMIF(Trials!$K$3:$K$53,PARTICIPANTES!A240,Trials!$L$3:$L$53)+SUMIF(Trials!$M$3:$M$53,PARTICIPANTES!A240,Trials!$N$3:$N$53)</f>
        <v>0</v>
      </c>
      <c r="K240">
        <f>SUMIF('Pre-Estatal'!$C$3:$C$39,PARTICIPANTES!A240,'Pre-Estatal'!$D$3:$D$39)+SUMIF('Pre-Estatal'!$E$3:$E$39,PARTICIPANTES!A240,'Pre-Estatal'!$F$3:$F$39)+SUMIF('Pre-Estatal'!$G$3:$G$39,PARTICIPANTES!A240,'Pre-Estatal'!$H$3:$H$39)+SUMIF('Pre-Estatal'!$I$3:$I$39,PARTICIPANTES!A240,'Pre-Estatal'!$J$3:$J$39)+SUMIF('Pre-Estatal'!$K$3:$K$39,PARTICIPANTES!A240,'Pre-Estatal'!$L$3:$L$39)+SUMIF('Pre-Estatal'!$M$3:$M$39,PARTICIPANTES!A240,'Pre-Estatal'!$N$3:$N$39)+SUMIF('Pre-Estatal'!$O$3:$O$39,PARTICIPANTES!A240,'Pre-Estatal'!$P$3:$P$39)+SUMIF('Pre-Estatal'!$Q$3:$Q$39,PARTICIPANTES!A240,'Pre-Estatal'!$R$3:$R$39)+SUMIF('Pre-Estatal'!$S$3:$S$39,PARTICIPANTES!A240,'Pre-Estatal'!$T$3:$T$39)+SUMIF('Pre-Estatal'!$U$3:$U$39,PARTICIPANTES!A240,'Pre-Estatal'!$V$3:$V$39)+SUMIF('Pre-Estatal'!$W$3:$W$39,PARTICIPANTES!A240,'Pre-Estatal'!$X$3:$X$39)+SUMIF('Pre-Estatal'!$Y$3:$Y$39,PARTICIPANTES!A240,'Pre-Estatal'!$Z$3:$Z$39)</f>
        <v>0</v>
      </c>
      <c r="L240">
        <f ca="1">SUMIF(Estatal!$C$3:$C$39,PARTICIPANTES!A240,Estatal!$D$3:$D$39)+SUMIF(Estatal!$E$3:$E$39,PARTICIPANTES!A240,Estatal!$F$3:$F$39)+SUMIF(Estatal!$G$3:$G$39,PARTICIPANTES!A240,Estatal!$H$3:$H$39)+SUMIF(Estatal!$I$3:$I$39,PARTICIPANTES!A240,Estatal!$J$3:$J$39)+SUMIF(Estatal!$K$3:$K$39,PARTICIPANTES!A240,Estatal!$L$3:$L$39)+SUMIF(Estatal!$M$3:$M$39,PARTICIPANTES!A240,Estatal!$N$3:$N$39)+SUMIF(Estatal!$O$3:$O$39,PARTICIPANTES!A240,Estatal!$P$3:$P$39)+SUMIF(Estatal!$Q$3:$MQ$39,PARTICIPANTES!A240,Estatal!$R$3:$R$39)+SUMIF(Estatal!$S$3:$S$39,PARTICIPANTES!A240,Estatal!$T$3:$T$39)+SUMIF(Estatal!$U$3:$U$39,PARTICIPANTES!A240,Estatal!$V$3:$V$39)+SUMIF(Estatal!$W$3:$W$39,PARTICIPANTES!A240,Estatal!$X$3:$X$39)+SUMIF(Estatal!$Y$3:$Y$39,PARTICIPANTES!A240,Estatal!$Z$3:$Z$39)</f>
        <v>0</v>
      </c>
      <c r="O240" s="24">
        <f t="shared" ref="O240:O282" ca="1" si="6">SUM(F240:N240)</f>
        <v>0</v>
      </c>
    </row>
    <row r="241" spans="1:15">
      <c r="A241" t="s">
        <v>289</v>
      </c>
      <c r="B241" t="s">
        <v>67</v>
      </c>
      <c r="C241" s="6" t="s">
        <v>58</v>
      </c>
      <c r="D241" s="6" t="s">
        <v>18</v>
      </c>
      <c r="E241" s="51">
        <v>1973</v>
      </c>
      <c r="F241">
        <f>SUMIF(Liga!$A$2:$A$501,PARTICIPANTES!A241,Liga!$J$2:$J$501)</f>
        <v>150</v>
      </c>
      <c r="G241">
        <f>SUMIF('Copa EUS ABS Equipos'!$A$2:$A$26,PARTICIPANTES!A241,'Copa EUS ABS Equipos'!$C$2:$C$26)</f>
        <v>0</v>
      </c>
      <c r="J241">
        <f>SUMIF(Trials!$C$3:$C$53,PARTICIPANTES!A241,Trials!$D$3:$D$53)+SUMIF(Trials!$E$3:$E$53,PARTICIPANTES!A241,Trials!$F$3:$F$53)+SUMIF(Trials!$G$3:$G$53,PARTICIPANTES!A241,Trials!$H$3:$H$53)+SUMIF(Trials!$I$3:$I$53,PARTICIPANTES!A241,Trials!$J$3:$J$53)+SUMIF(Trials!$K$3:$K$53,PARTICIPANTES!A241,Trials!$L$3:$L$53)+SUMIF(Trials!$M$3:$M$53,PARTICIPANTES!A241,Trials!$N$3:$N$53)</f>
        <v>0</v>
      </c>
      <c r="K241">
        <f>SUMIF('Pre-Estatal'!$C$3:$C$39,PARTICIPANTES!A241,'Pre-Estatal'!$D$3:$D$39)+SUMIF('Pre-Estatal'!$E$3:$E$39,PARTICIPANTES!A241,'Pre-Estatal'!$F$3:$F$39)+SUMIF('Pre-Estatal'!$G$3:$G$39,PARTICIPANTES!A241,'Pre-Estatal'!$H$3:$H$39)+SUMIF('Pre-Estatal'!$I$3:$I$39,PARTICIPANTES!A241,'Pre-Estatal'!$J$3:$J$39)+SUMIF('Pre-Estatal'!$K$3:$K$39,PARTICIPANTES!A241,'Pre-Estatal'!$L$3:$L$39)+SUMIF('Pre-Estatal'!$M$3:$M$39,PARTICIPANTES!A241,'Pre-Estatal'!$N$3:$N$39)+SUMIF('Pre-Estatal'!$O$3:$O$39,PARTICIPANTES!A241,'Pre-Estatal'!$P$3:$P$39)+SUMIF('Pre-Estatal'!$Q$3:$Q$39,PARTICIPANTES!A241,'Pre-Estatal'!$R$3:$R$39)+SUMIF('Pre-Estatal'!$S$3:$S$39,PARTICIPANTES!A241,'Pre-Estatal'!$T$3:$T$39)+SUMIF('Pre-Estatal'!$U$3:$U$39,PARTICIPANTES!A241,'Pre-Estatal'!$V$3:$V$39)+SUMIF('Pre-Estatal'!$W$3:$W$39,PARTICIPANTES!A241,'Pre-Estatal'!$X$3:$X$39)+SUMIF('Pre-Estatal'!$Y$3:$Y$39,PARTICIPANTES!A241,'Pre-Estatal'!$Z$3:$Z$39)</f>
        <v>350</v>
      </c>
      <c r="L241">
        <f ca="1">SUMIF(Estatal!$C$3:$C$39,PARTICIPANTES!A241,Estatal!$D$3:$D$39)+SUMIF(Estatal!$E$3:$E$39,PARTICIPANTES!A241,Estatal!$F$3:$F$39)+SUMIF(Estatal!$G$3:$G$39,PARTICIPANTES!A241,Estatal!$H$3:$H$39)+SUMIF(Estatal!$I$3:$I$39,PARTICIPANTES!A241,Estatal!$J$3:$J$39)+SUMIF(Estatal!$K$3:$K$39,PARTICIPANTES!A241,Estatal!$L$3:$L$39)+SUMIF(Estatal!$M$3:$M$39,PARTICIPANTES!A241,Estatal!$N$3:$N$39)+SUMIF(Estatal!$O$3:$O$39,PARTICIPANTES!A241,Estatal!$P$3:$P$39)+SUMIF(Estatal!$Q$3:$MQ$39,PARTICIPANTES!A241,Estatal!$R$3:$R$39)+SUMIF(Estatal!$S$3:$S$39,PARTICIPANTES!A241,Estatal!$T$3:$T$39)+SUMIF(Estatal!$U$3:$U$39,PARTICIPANTES!A241,Estatal!$V$3:$V$39)+SUMIF(Estatal!$W$3:$W$39,PARTICIPANTES!A241,Estatal!$X$3:$X$39)+SUMIF(Estatal!$Y$3:$Y$39,PARTICIPANTES!A241,Estatal!$Z$3:$Z$39)</f>
        <v>0</v>
      </c>
      <c r="O241" s="24">
        <f t="shared" ca="1" si="6"/>
        <v>500</v>
      </c>
    </row>
    <row r="242" spans="1:15">
      <c r="A242" t="s">
        <v>290</v>
      </c>
      <c r="B242" t="s">
        <v>67</v>
      </c>
      <c r="C242" s="6" t="s">
        <v>58</v>
      </c>
      <c r="D242" s="6" t="s">
        <v>18</v>
      </c>
      <c r="E242" s="51">
        <v>1970</v>
      </c>
      <c r="F242">
        <f>SUMIF(Liga!$A$2:$A$501,PARTICIPANTES!A242,Liga!$J$2:$J$501)</f>
        <v>0</v>
      </c>
      <c r="G242">
        <f>SUMIF('Copa EUS ABS Equipos'!$A$2:$A$26,PARTICIPANTES!A242,'Copa EUS ABS Equipos'!$C$2:$C$26)</f>
        <v>0</v>
      </c>
      <c r="J242">
        <f>SUMIF(Trials!$C$3:$C$53,PARTICIPANTES!A242,Trials!$D$3:$D$53)+SUMIF(Trials!$E$3:$E$53,PARTICIPANTES!A242,Trials!$F$3:$F$53)+SUMIF(Trials!$G$3:$G$53,PARTICIPANTES!A242,Trials!$H$3:$H$53)+SUMIF(Trials!$I$3:$I$53,PARTICIPANTES!A242,Trials!$J$3:$J$53)+SUMIF(Trials!$K$3:$K$53,PARTICIPANTES!A242,Trials!$L$3:$L$53)+SUMIF(Trials!$M$3:$M$53,PARTICIPANTES!A242,Trials!$N$3:$N$53)</f>
        <v>0</v>
      </c>
      <c r="K242">
        <f>SUMIF('Pre-Estatal'!$C$3:$C$39,PARTICIPANTES!A242,'Pre-Estatal'!$D$3:$D$39)+SUMIF('Pre-Estatal'!$E$3:$E$39,PARTICIPANTES!A242,'Pre-Estatal'!$F$3:$F$39)+SUMIF('Pre-Estatal'!$G$3:$G$39,PARTICIPANTES!A242,'Pre-Estatal'!$H$3:$H$39)+SUMIF('Pre-Estatal'!$I$3:$I$39,PARTICIPANTES!A242,'Pre-Estatal'!$J$3:$J$39)+SUMIF('Pre-Estatal'!$K$3:$K$39,PARTICIPANTES!A242,'Pre-Estatal'!$L$3:$L$39)+SUMIF('Pre-Estatal'!$M$3:$M$39,PARTICIPANTES!A242,'Pre-Estatal'!$N$3:$N$39)+SUMIF('Pre-Estatal'!$O$3:$O$39,PARTICIPANTES!A242,'Pre-Estatal'!$P$3:$P$39)+SUMIF('Pre-Estatal'!$Q$3:$Q$39,PARTICIPANTES!A242,'Pre-Estatal'!$R$3:$R$39)+SUMIF('Pre-Estatal'!$S$3:$S$39,PARTICIPANTES!A242,'Pre-Estatal'!$T$3:$T$39)+SUMIF('Pre-Estatal'!$U$3:$U$39,PARTICIPANTES!A242,'Pre-Estatal'!$V$3:$V$39)+SUMIF('Pre-Estatal'!$W$3:$W$39,PARTICIPANTES!A242,'Pre-Estatal'!$X$3:$X$39)+SUMIF('Pre-Estatal'!$Y$3:$Y$39,PARTICIPANTES!A242,'Pre-Estatal'!$Z$3:$Z$39)</f>
        <v>0</v>
      </c>
      <c r="L242">
        <f ca="1">SUMIF(Estatal!$C$3:$C$39,PARTICIPANTES!A242,Estatal!$D$3:$D$39)+SUMIF(Estatal!$E$3:$E$39,PARTICIPANTES!A242,Estatal!$F$3:$F$39)+SUMIF(Estatal!$G$3:$G$39,PARTICIPANTES!A242,Estatal!$H$3:$H$39)+SUMIF(Estatal!$I$3:$I$39,PARTICIPANTES!A242,Estatal!$J$3:$J$39)+SUMIF(Estatal!$K$3:$K$39,PARTICIPANTES!A242,Estatal!$L$3:$L$39)+SUMIF(Estatal!$M$3:$M$39,PARTICIPANTES!A242,Estatal!$N$3:$N$39)+SUMIF(Estatal!$O$3:$O$39,PARTICIPANTES!A242,Estatal!$P$3:$P$39)+SUMIF(Estatal!$Q$3:$MQ$39,PARTICIPANTES!A242,Estatal!$R$3:$R$39)+SUMIF(Estatal!$S$3:$S$39,PARTICIPANTES!A242,Estatal!$T$3:$T$39)+SUMIF(Estatal!$U$3:$U$39,PARTICIPANTES!A242,Estatal!$V$3:$V$39)+SUMIF(Estatal!$W$3:$W$39,PARTICIPANTES!A242,Estatal!$X$3:$X$39)+SUMIF(Estatal!$Y$3:$Y$39,PARTICIPANTES!A242,Estatal!$Z$3:$Z$39)</f>
        <v>0</v>
      </c>
      <c r="O242" s="24">
        <f t="shared" ca="1" si="6"/>
        <v>0</v>
      </c>
    </row>
    <row r="243" spans="1:15">
      <c r="A243" t="s">
        <v>291</v>
      </c>
      <c r="B243" t="s">
        <v>67</v>
      </c>
      <c r="C243" s="6" t="s">
        <v>51</v>
      </c>
      <c r="D243" s="6" t="s">
        <v>18</v>
      </c>
      <c r="E243" s="51">
        <v>1964</v>
      </c>
      <c r="F243">
        <f>SUMIF(Liga!$A$2:$A$501,PARTICIPANTES!A243,Liga!$J$2:$J$501)</f>
        <v>0</v>
      </c>
      <c r="G243">
        <f>SUMIF('Copa EUS ABS Equipos'!$A$2:$A$26,PARTICIPANTES!A243,'Copa EUS ABS Equipos'!$C$2:$C$26)</f>
        <v>0</v>
      </c>
      <c r="J243">
        <f>SUMIF(Trials!$C$3:$C$53,PARTICIPANTES!A243,Trials!$D$3:$D$53)+SUMIF(Trials!$E$3:$E$53,PARTICIPANTES!A243,Trials!$F$3:$F$53)+SUMIF(Trials!$G$3:$G$53,PARTICIPANTES!A243,Trials!$H$3:$H$53)+SUMIF(Trials!$I$3:$I$53,PARTICIPANTES!A243,Trials!$J$3:$J$53)+SUMIF(Trials!$K$3:$K$53,PARTICIPANTES!A243,Trials!$L$3:$L$53)+SUMIF(Trials!$M$3:$M$53,PARTICIPANTES!A243,Trials!$N$3:$N$53)</f>
        <v>0</v>
      </c>
      <c r="K243">
        <f>SUMIF('Pre-Estatal'!$C$3:$C$39,PARTICIPANTES!A243,'Pre-Estatal'!$D$3:$D$39)+SUMIF('Pre-Estatal'!$E$3:$E$39,PARTICIPANTES!A243,'Pre-Estatal'!$F$3:$F$39)+SUMIF('Pre-Estatal'!$G$3:$G$39,PARTICIPANTES!A243,'Pre-Estatal'!$H$3:$H$39)+SUMIF('Pre-Estatal'!$I$3:$I$39,PARTICIPANTES!A243,'Pre-Estatal'!$J$3:$J$39)+SUMIF('Pre-Estatal'!$K$3:$K$39,PARTICIPANTES!A243,'Pre-Estatal'!$L$3:$L$39)+SUMIF('Pre-Estatal'!$M$3:$M$39,PARTICIPANTES!A243,'Pre-Estatal'!$N$3:$N$39)+SUMIF('Pre-Estatal'!$O$3:$O$39,PARTICIPANTES!A243,'Pre-Estatal'!$P$3:$P$39)+SUMIF('Pre-Estatal'!$Q$3:$Q$39,PARTICIPANTES!A243,'Pre-Estatal'!$R$3:$R$39)+SUMIF('Pre-Estatal'!$S$3:$S$39,PARTICIPANTES!A243,'Pre-Estatal'!$T$3:$T$39)+SUMIF('Pre-Estatal'!$U$3:$U$39,PARTICIPANTES!A243,'Pre-Estatal'!$V$3:$V$39)+SUMIF('Pre-Estatal'!$W$3:$W$39,PARTICIPANTES!A243,'Pre-Estatal'!$X$3:$X$39)+SUMIF('Pre-Estatal'!$Y$3:$Y$39,PARTICIPANTES!A243,'Pre-Estatal'!$Z$3:$Z$39)</f>
        <v>0</v>
      </c>
      <c r="L243">
        <f ca="1">SUMIF(Estatal!$C$3:$C$39,PARTICIPANTES!A243,Estatal!$D$3:$D$39)+SUMIF(Estatal!$E$3:$E$39,PARTICIPANTES!A243,Estatal!$F$3:$F$39)+SUMIF(Estatal!$G$3:$G$39,PARTICIPANTES!A243,Estatal!$H$3:$H$39)+SUMIF(Estatal!$I$3:$I$39,PARTICIPANTES!A243,Estatal!$J$3:$J$39)+SUMIF(Estatal!$K$3:$K$39,PARTICIPANTES!A243,Estatal!$L$3:$L$39)+SUMIF(Estatal!$M$3:$M$39,PARTICIPANTES!A243,Estatal!$N$3:$N$39)+SUMIF(Estatal!$O$3:$O$39,PARTICIPANTES!A243,Estatal!$P$3:$P$39)+SUMIF(Estatal!$Q$3:$MQ$39,PARTICIPANTES!A243,Estatal!$R$3:$R$39)+SUMIF(Estatal!$S$3:$S$39,PARTICIPANTES!A243,Estatal!$T$3:$T$39)+SUMIF(Estatal!$U$3:$U$39,PARTICIPANTES!A243,Estatal!$V$3:$V$39)+SUMIF(Estatal!$W$3:$W$39,PARTICIPANTES!A243,Estatal!$X$3:$X$39)+SUMIF(Estatal!$Y$3:$Y$39,PARTICIPANTES!A243,Estatal!$Z$3:$Z$39)</f>
        <v>0</v>
      </c>
      <c r="O243" s="24">
        <f t="shared" ca="1" si="6"/>
        <v>0</v>
      </c>
    </row>
    <row r="244" spans="1:15">
      <c r="A244" t="s">
        <v>292</v>
      </c>
      <c r="B244" t="s">
        <v>67</v>
      </c>
      <c r="C244" s="6" t="s">
        <v>20</v>
      </c>
      <c r="D244" s="6" t="s">
        <v>18</v>
      </c>
      <c r="E244" s="51">
        <v>2000</v>
      </c>
      <c r="F244">
        <f>SUMIF(Liga!$A$2:$A$501,PARTICIPANTES!A244,Liga!$J$2:$J$501)</f>
        <v>0</v>
      </c>
      <c r="G244">
        <f>SUMIF('Copa EUS ABS Equipos'!$A$2:$A$26,PARTICIPANTES!A244,'Copa EUS ABS Equipos'!$C$2:$C$26)</f>
        <v>0</v>
      </c>
      <c r="J244">
        <f>SUMIF(Trials!$C$3:$C$53,PARTICIPANTES!A244,Trials!$D$3:$D$53)+SUMIF(Trials!$E$3:$E$53,PARTICIPANTES!A244,Trials!$F$3:$F$53)+SUMIF(Trials!$G$3:$G$53,PARTICIPANTES!A244,Trials!$H$3:$H$53)+SUMIF(Trials!$I$3:$I$53,PARTICIPANTES!A244,Trials!$J$3:$J$53)+SUMIF(Trials!$K$3:$K$53,PARTICIPANTES!A244,Trials!$L$3:$L$53)+SUMIF(Trials!$M$3:$M$53,PARTICIPANTES!A244,Trials!$N$3:$N$53)</f>
        <v>0</v>
      </c>
      <c r="K244">
        <f>SUMIF('Pre-Estatal'!$C$3:$C$39,PARTICIPANTES!A244,'Pre-Estatal'!$D$3:$D$39)+SUMIF('Pre-Estatal'!$E$3:$E$39,PARTICIPANTES!A244,'Pre-Estatal'!$F$3:$F$39)+SUMIF('Pre-Estatal'!$G$3:$G$39,PARTICIPANTES!A244,'Pre-Estatal'!$H$3:$H$39)+SUMIF('Pre-Estatal'!$I$3:$I$39,PARTICIPANTES!A244,'Pre-Estatal'!$J$3:$J$39)+SUMIF('Pre-Estatal'!$K$3:$K$39,PARTICIPANTES!A244,'Pre-Estatal'!$L$3:$L$39)+SUMIF('Pre-Estatal'!$M$3:$M$39,PARTICIPANTES!A244,'Pre-Estatal'!$N$3:$N$39)+SUMIF('Pre-Estatal'!$O$3:$O$39,PARTICIPANTES!A244,'Pre-Estatal'!$P$3:$P$39)+SUMIF('Pre-Estatal'!$Q$3:$Q$39,PARTICIPANTES!A244,'Pre-Estatal'!$R$3:$R$39)+SUMIF('Pre-Estatal'!$S$3:$S$39,PARTICIPANTES!A244,'Pre-Estatal'!$T$3:$T$39)+SUMIF('Pre-Estatal'!$U$3:$U$39,PARTICIPANTES!A244,'Pre-Estatal'!$V$3:$V$39)+SUMIF('Pre-Estatal'!$W$3:$W$39,PARTICIPANTES!A244,'Pre-Estatal'!$X$3:$X$39)+SUMIF('Pre-Estatal'!$Y$3:$Y$39,PARTICIPANTES!A244,'Pre-Estatal'!$Z$3:$Z$39)</f>
        <v>0</v>
      </c>
      <c r="L244">
        <f ca="1">SUMIF(Estatal!$C$3:$C$39,PARTICIPANTES!A244,Estatal!$D$3:$D$39)+SUMIF(Estatal!$E$3:$E$39,PARTICIPANTES!A244,Estatal!$F$3:$F$39)+SUMIF(Estatal!$G$3:$G$39,PARTICIPANTES!A244,Estatal!$H$3:$H$39)+SUMIF(Estatal!$I$3:$I$39,PARTICIPANTES!A244,Estatal!$J$3:$J$39)+SUMIF(Estatal!$K$3:$K$39,PARTICIPANTES!A244,Estatal!$L$3:$L$39)+SUMIF(Estatal!$M$3:$M$39,PARTICIPANTES!A244,Estatal!$N$3:$N$39)+SUMIF(Estatal!$O$3:$O$39,PARTICIPANTES!A244,Estatal!$P$3:$P$39)+SUMIF(Estatal!$Q$3:$MQ$39,PARTICIPANTES!A244,Estatal!$R$3:$R$39)+SUMIF(Estatal!$S$3:$S$39,PARTICIPANTES!A244,Estatal!$T$3:$T$39)+SUMIF(Estatal!$U$3:$U$39,PARTICIPANTES!A244,Estatal!$V$3:$V$39)+SUMIF(Estatal!$W$3:$W$39,PARTICIPANTES!A244,Estatal!$X$3:$X$39)+SUMIF(Estatal!$Y$3:$Y$39,PARTICIPANTES!A244,Estatal!$Z$3:$Z$39)</f>
        <v>0</v>
      </c>
      <c r="O244" s="24">
        <f t="shared" ca="1" si="6"/>
        <v>0</v>
      </c>
    </row>
    <row r="245" spans="1:15">
      <c r="A245" t="s">
        <v>293</v>
      </c>
      <c r="B245" t="s">
        <v>67</v>
      </c>
      <c r="C245" s="6" t="s">
        <v>58</v>
      </c>
      <c r="D245" s="6" t="s">
        <v>18</v>
      </c>
      <c r="E245" s="51">
        <v>1967</v>
      </c>
      <c r="F245">
        <f>SUMIF(Liga!$A$2:$A$501,PARTICIPANTES!A245,Liga!$J$2:$J$501)</f>
        <v>90</v>
      </c>
      <c r="G245">
        <f>SUMIF('Copa EUS ABS Equipos'!$A$2:$A$26,PARTICIPANTES!A245,'Copa EUS ABS Equipos'!$C$2:$C$26)</f>
        <v>0</v>
      </c>
      <c r="J245">
        <f>SUMIF(Trials!$C$3:$C$53,PARTICIPANTES!A245,Trials!$D$3:$D$53)+SUMIF(Trials!$E$3:$E$53,PARTICIPANTES!A245,Trials!$F$3:$F$53)+SUMIF(Trials!$G$3:$G$53,PARTICIPANTES!A245,Trials!$H$3:$H$53)+SUMIF(Trials!$I$3:$I$53,PARTICIPANTES!A245,Trials!$J$3:$J$53)+SUMIF(Trials!$K$3:$K$53,PARTICIPANTES!A245,Trials!$L$3:$L$53)+SUMIF(Trials!$M$3:$M$53,PARTICIPANTES!A245,Trials!$N$3:$N$53)</f>
        <v>0</v>
      </c>
      <c r="K245">
        <f>SUMIF('Pre-Estatal'!$C$3:$C$39,PARTICIPANTES!A245,'Pre-Estatal'!$D$3:$D$39)+SUMIF('Pre-Estatal'!$E$3:$E$39,PARTICIPANTES!A245,'Pre-Estatal'!$F$3:$F$39)+SUMIF('Pre-Estatal'!$G$3:$G$39,PARTICIPANTES!A245,'Pre-Estatal'!$H$3:$H$39)+SUMIF('Pre-Estatal'!$I$3:$I$39,PARTICIPANTES!A245,'Pre-Estatal'!$J$3:$J$39)+SUMIF('Pre-Estatal'!$K$3:$K$39,PARTICIPANTES!A245,'Pre-Estatal'!$L$3:$L$39)+SUMIF('Pre-Estatal'!$M$3:$M$39,PARTICIPANTES!A245,'Pre-Estatal'!$N$3:$N$39)+SUMIF('Pre-Estatal'!$O$3:$O$39,PARTICIPANTES!A245,'Pre-Estatal'!$P$3:$P$39)+SUMIF('Pre-Estatal'!$Q$3:$Q$39,PARTICIPANTES!A245,'Pre-Estatal'!$R$3:$R$39)+SUMIF('Pre-Estatal'!$S$3:$S$39,PARTICIPANTES!A245,'Pre-Estatal'!$T$3:$T$39)+SUMIF('Pre-Estatal'!$U$3:$U$39,PARTICIPANTES!A245,'Pre-Estatal'!$V$3:$V$39)+SUMIF('Pre-Estatal'!$W$3:$W$39,PARTICIPANTES!A245,'Pre-Estatal'!$X$3:$X$39)+SUMIF('Pre-Estatal'!$Y$3:$Y$39,PARTICIPANTES!A245,'Pre-Estatal'!$Z$3:$Z$39)</f>
        <v>0</v>
      </c>
      <c r="L245">
        <f ca="1">SUMIF(Estatal!$C$3:$C$39,PARTICIPANTES!A245,Estatal!$D$3:$D$39)+SUMIF(Estatal!$E$3:$E$39,PARTICIPANTES!A245,Estatal!$F$3:$F$39)+SUMIF(Estatal!$G$3:$G$39,PARTICIPANTES!A245,Estatal!$H$3:$H$39)+SUMIF(Estatal!$I$3:$I$39,PARTICIPANTES!A245,Estatal!$J$3:$J$39)+SUMIF(Estatal!$K$3:$K$39,PARTICIPANTES!A245,Estatal!$L$3:$L$39)+SUMIF(Estatal!$M$3:$M$39,PARTICIPANTES!A245,Estatal!$N$3:$N$39)+SUMIF(Estatal!$O$3:$O$39,PARTICIPANTES!A245,Estatal!$P$3:$P$39)+SUMIF(Estatal!$Q$3:$MQ$39,PARTICIPANTES!A245,Estatal!$R$3:$R$39)+SUMIF(Estatal!$S$3:$S$39,PARTICIPANTES!A245,Estatal!$T$3:$T$39)+SUMIF(Estatal!$U$3:$U$39,PARTICIPANTES!A245,Estatal!$V$3:$V$39)+SUMIF(Estatal!$W$3:$W$39,PARTICIPANTES!A245,Estatal!$X$3:$X$39)+SUMIF(Estatal!$Y$3:$Y$39,PARTICIPANTES!A245,Estatal!$Z$3:$Z$39)</f>
        <v>0</v>
      </c>
      <c r="O245" s="24">
        <f t="shared" ca="1" si="6"/>
        <v>90</v>
      </c>
    </row>
    <row r="246" spans="1:15">
      <c r="A246" t="s">
        <v>294</v>
      </c>
      <c r="B246" t="s">
        <v>82</v>
      </c>
      <c r="C246" s="6" t="s">
        <v>26</v>
      </c>
      <c r="D246" s="6" t="s">
        <v>18</v>
      </c>
      <c r="E246" s="51">
        <v>1985</v>
      </c>
      <c r="F246">
        <f>SUMIF(Liga!$A$2:$A$501,PARTICIPANTES!A246,Liga!$J$2:$J$501)</f>
        <v>120</v>
      </c>
      <c r="G246">
        <f>SUMIF('Copa EUS ABS Equipos'!$A$2:$A$26,PARTICIPANTES!A246,'Copa EUS ABS Equipos'!$C$2:$C$26)</f>
        <v>0</v>
      </c>
      <c r="J246">
        <f>SUMIF(Trials!$C$3:$C$53,PARTICIPANTES!A246,Trials!$D$3:$D$53)+SUMIF(Trials!$E$3:$E$53,PARTICIPANTES!A246,Trials!$F$3:$F$53)+SUMIF(Trials!$G$3:$G$53,PARTICIPANTES!A246,Trials!$H$3:$H$53)+SUMIF(Trials!$I$3:$I$53,PARTICIPANTES!A246,Trials!$J$3:$J$53)+SUMIF(Trials!$K$3:$K$53,PARTICIPANTES!A246,Trials!$L$3:$L$53)+SUMIF(Trials!$M$3:$M$53,PARTICIPANTES!A246,Trials!$N$3:$N$53)</f>
        <v>0</v>
      </c>
      <c r="K246">
        <f>SUMIF('Pre-Estatal'!$C$3:$C$39,PARTICIPANTES!A246,'Pre-Estatal'!$D$3:$D$39)+SUMIF('Pre-Estatal'!$E$3:$E$39,PARTICIPANTES!A246,'Pre-Estatal'!$F$3:$F$39)+SUMIF('Pre-Estatal'!$G$3:$G$39,PARTICIPANTES!A246,'Pre-Estatal'!$H$3:$H$39)+SUMIF('Pre-Estatal'!$I$3:$I$39,PARTICIPANTES!A246,'Pre-Estatal'!$J$3:$J$39)+SUMIF('Pre-Estatal'!$K$3:$K$39,PARTICIPANTES!A246,'Pre-Estatal'!$L$3:$L$39)+SUMIF('Pre-Estatal'!$M$3:$M$39,PARTICIPANTES!A246,'Pre-Estatal'!$N$3:$N$39)+SUMIF('Pre-Estatal'!$O$3:$O$39,PARTICIPANTES!A246,'Pre-Estatal'!$P$3:$P$39)+SUMIF('Pre-Estatal'!$Q$3:$Q$39,PARTICIPANTES!A246,'Pre-Estatal'!$R$3:$R$39)+SUMIF('Pre-Estatal'!$S$3:$S$39,PARTICIPANTES!A246,'Pre-Estatal'!$T$3:$T$39)+SUMIF('Pre-Estatal'!$U$3:$U$39,PARTICIPANTES!A246,'Pre-Estatal'!$V$3:$V$39)+SUMIF('Pre-Estatal'!$W$3:$W$39,PARTICIPANTES!A246,'Pre-Estatal'!$X$3:$X$39)+SUMIF('Pre-Estatal'!$Y$3:$Y$39,PARTICIPANTES!A246,'Pre-Estatal'!$Z$3:$Z$39)</f>
        <v>0</v>
      </c>
      <c r="L246">
        <f ca="1">SUMIF(Estatal!$C$3:$C$39,PARTICIPANTES!A246,Estatal!$D$3:$D$39)+SUMIF(Estatal!$E$3:$E$39,PARTICIPANTES!A246,Estatal!$F$3:$F$39)+SUMIF(Estatal!$G$3:$G$39,PARTICIPANTES!A246,Estatal!$H$3:$H$39)+SUMIF(Estatal!$I$3:$I$39,PARTICIPANTES!A246,Estatal!$J$3:$J$39)+SUMIF(Estatal!$K$3:$K$39,PARTICIPANTES!A246,Estatal!$L$3:$L$39)+SUMIF(Estatal!$M$3:$M$39,PARTICIPANTES!A246,Estatal!$N$3:$N$39)+SUMIF(Estatal!$O$3:$O$39,PARTICIPANTES!A246,Estatal!$P$3:$P$39)+SUMIF(Estatal!$Q$3:$MQ$39,PARTICIPANTES!A246,Estatal!$R$3:$R$39)+SUMIF(Estatal!$S$3:$S$39,PARTICIPANTES!A246,Estatal!$T$3:$T$39)+SUMIF(Estatal!$U$3:$U$39,PARTICIPANTES!A246,Estatal!$V$3:$V$39)+SUMIF(Estatal!$W$3:$W$39,PARTICIPANTES!A246,Estatal!$X$3:$X$39)+SUMIF(Estatal!$Y$3:$Y$39,PARTICIPANTES!A246,Estatal!$Z$3:$Z$39)</f>
        <v>0</v>
      </c>
      <c r="O246" s="24">
        <f t="shared" ca="1" si="6"/>
        <v>120</v>
      </c>
    </row>
    <row r="247" spans="1:15">
      <c r="A247" t="s">
        <v>295</v>
      </c>
      <c r="B247" t="s">
        <v>82</v>
      </c>
      <c r="C247" s="6" t="s">
        <v>20</v>
      </c>
      <c r="D247" s="6" t="s">
        <v>18</v>
      </c>
      <c r="E247" s="51">
        <v>1993</v>
      </c>
      <c r="F247">
        <f>SUMIF(Liga!$A$2:$A$501,PARTICIPANTES!A247,Liga!$J$2:$J$501)</f>
        <v>0</v>
      </c>
      <c r="G247">
        <f>SUMIF('Copa EUS ABS Equipos'!$A$2:$A$26,PARTICIPANTES!A247,'Copa EUS ABS Equipos'!$C$2:$C$26)</f>
        <v>0</v>
      </c>
      <c r="J247">
        <f>SUMIF(Trials!$C$3:$C$53,PARTICIPANTES!A247,Trials!$D$3:$D$53)+SUMIF(Trials!$E$3:$E$53,PARTICIPANTES!A247,Trials!$F$3:$F$53)+SUMIF(Trials!$G$3:$G$53,PARTICIPANTES!A247,Trials!$H$3:$H$53)+SUMIF(Trials!$I$3:$I$53,PARTICIPANTES!A247,Trials!$J$3:$J$53)+SUMIF(Trials!$K$3:$K$53,PARTICIPANTES!A247,Trials!$L$3:$L$53)+SUMIF(Trials!$M$3:$M$53,PARTICIPANTES!A247,Trials!$N$3:$N$53)</f>
        <v>0</v>
      </c>
      <c r="K247">
        <f>SUMIF('Pre-Estatal'!$C$3:$C$39,PARTICIPANTES!A247,'Pre-Estatal'!$D$3:$D$39)+SUMIF('Pre-Estatal'!$E$3:$E$39,PARTICIPANTES!A247,'Pre-Estatal'!$F$3:$F$39)+SUMIF('Pre-Estatal'!$G$3:$G$39,PARTICIPANTES!A247,'Pre-Estatal'!$H$3:$H$39)+SUMIF('Pre-Estatal'!$I$3:$I$39,PARTICIPANTES!A247,'Pre-Estatal'!$J$3:$J$39)+SUMIF('Pre-Estatal'!$K$3:$K$39,PARTICIPANTES!A247,'Pre-Estatal'!$L$3:$L$39)+SUMIF('Pre-Estatal'!$M$3:$M$39,PARTICIPANTES!A247,'Pre-Estatal'!$N$3:$N$39)+SUMIF('Pre-Estatal'!$O$3:$O$39,PARTICIPANTES!A247,'Pre-Estatal'!$P$3:$P$39)+SUMIF('Pre-Estatal'!$Q$3:$Q$39,PARTICIPANTES!A247,'Pre-Estatal'!$R$3:$R$39)+SUMIF('Pre-Estatal'!$S$3:$S$39,PARTICIPANTES!A247,'Pre-Estatal'!$T$3:$T$39)+SUMIF('Pre-Estatal'!$U$3:$U$39,PARTICIPANTES!A247,'Pre-Estatal'!$V$3:$V$39)+SUMIF('Pre-Estatal'!$W$3:$W$39,PARTICIPANTES!A247,'Pre-Estatal'!$X$3:$X$39)+SUMIF('Pre-Estatal'!$Y$3:$Y$39,PARTICIPANTES!A247,'Pre-Estatal'!$Z$3:$Z$39)</f>
        <v>0</v>
      </c>
      <c r="L247">
        <f ca="1">SUMIF(Estatal!$C$3:$C$39,PARTICIPANTES!A247,Estatal!$D$3:$D$39)+SUMIF(Estatal!$E$3:$E$39,PARTICIPANTES!A247,Estatal!$F$3:$F$39)+SUMIF(Estatal!$G$3:$G$39,PARTICIPANTES!A247,Estatal!$H$3:$H$39)+SUMIF(Estatal!$I$3:$I$39,PARTICIPANTES!A247,Estatal!$J$3:$J$39)+SUMIF(Estatal!$K$3:$K$39,PARTICIPANTES!A247,Estatal!$L$3:$L$39)+SUMIF(Estatal!$M$3:$M$39,PARTICIPANTES!A247,Estatal!$N$3:$N$39)+SUMIF(Estatal!$O$3:$O$39,PARTICIPANTES!A247,Estatal!$P$3:$P$39)+SUMIF(Estatal!$Q$3:$MQ$39,PARTICIPANTES!A247,Estatal!$R$3:$R$39)+SUMIF(Estatal!$S$3:$S$39,PARTICIPANTES!A247,Estatal!$T$3:$T$39)+SUMIF(Estatal!$U$3:$U$39,PARTICIPANTES!A247,Estatal!$V$3:$V$39)+SUMIF(Estatal!$W$3:$W$39,PARTICIPANTES!A247,Estatal!$X$3:$X$39)+SUMIF(Estatal!$Y$3:$Y$39,PARTICIPANTES!A247,Estatal!$Z$3:$Z$39)</f>
        <v>0</v>
      </c>
      <c r="O247" s="24">
        <f t="shared" ca="1" si="6"/>
        <v>0</v>
      </c>
    </row>
    <row r="248" spans="1:15">
      <c r="A248" t="s">
        <v>296</v>
      </c>
      <c r="B248" t="s">
        <v>82</v>
      </c>
      <c r="C248" s="6" t="s">
        <v>20</v>
      </c>
      <c r="D248" s="6" t="s">
        <v>18</v>
      </c>
      <c r="E248" s="51">
        <v>1994</v>
      </c>
      <c r="F248">
        <f>SUMIF(Liga!$A$2:$A$501,PARTICIPANTES!A248,Liga!$J$2:$J$501)</f>
        <v>30</v>
      </c>
      <c r="G248">
        <f>SUMIF('Copa EUS ABS Equipos'!$A$2:$A$26,PARTICIPANTES!A248,'Copa EUS ABS Equipos'!$C$2:$C$26)</f>
        <v>0</v>
      </c>
      <c r="J248">
        <f>SUMIF(Trials!$C$3:$C$53,PARTICIPANTES!A248,Trials!$D$3:$D$53)+SUMIF(Trials!$E$3:$E$53,PARTICIPANTES!A248,Trials!$F$3:$F$53)+SUMIF(Trials!$G$3:$G$53,PARTICIPANTES!A248,Trials!$H$3:$H$53)+SUMIF(Trials!$I$3:$I$53,PARTICIPANTES!A248,Trials!$J$3:$J$53)+SUMIF(Trials!$K$3:$K$53,PARTICIPANTES!A248,Trials!$L$3:$L$53)+SUMIF(Trials!$M$3:$M$53,PARTICIPANTES!A248,Trials!$N$3:$N$53)</f>
        <v>0</v>
      </c>
      <c r="K248">
        <f>SUMIF('Pre-Estatal'!$C$3:$C$39,PARTICIPANTES!A248,'Pre-Estatal'!$D$3:$D$39)+SUMIF('Pre-Estatal'!$E$3:$E$39,PARTICIPANTES!A248,'Pre-Estatal'!$F$3:$F$39)+SUMIF('Pre-Estatal'!$G$3:$G$39,PARTICIPANTES!A248,'Pre-Estatal'!$H$3:$H$39)+SUMIF('Pre-Estatal'!$I$3:$I$39,PARTICIPANTES!A248,'Pre-Estatal'!$J$3:$J$39)+SUMIF('Pre-Estatal'!$K$3:$K$39,PARTICIPANTES!A248,'Pre-Estatal'!$L$3:$L$39)+SUMIF('Pre-Estatal'!$M$3:$M$39,PARTICIPANTES!A248,'Pre-Estatal'!$N$3:$N$39)+SUMIF('Pre-Estatal'!$O$3:$O$39,PARTICIPANTES!A248,'Pre-Estatal'!$P$3:$P$39)+SUMIF('Pre-Estatal'!$Q$3:$Q$39,PARTICIPANTES!A248,'Pre-Estatal'!$R$3:$R$39)+SUMIF('Pre-Estatal'!$S$3:$S$39,PARTICIPANTES!A248,'Pre-Estatal'!$T$3:$T$39)+SUMIF('Pre-Estatal'!$U$3:$U$39,PARTICIPANTES!A248,'Pre-Estatal'!$V$3:$V$39)+SUMIF('Pre-Estatal'!$W$3:$W$39,PARTICIPANTES!A248,'Pre-Estatal'!$X$3:$X$39)+SUMIF('Pre-Estatal'!$Y$3:$Y$39,PARTICIPANTES!A248,'Pre-Estatal'!$Z$3:$Z$39)</f>
        <v>0</v>
      </c>
      <c r="L248">
        <f ca="1">SUMIF(Estatal!$C$3:$C$39,PARTICIPANTES!A248,Estatal!$D$3:$D$39)+SUMIF(Estatal!$E$3:$E$39,PARTICIPANTES!A248,Estatal!$F$3:$F$39)+SUMIF(Estatal!$G$3:$G$39,PARTICIPANTES!A248,Estatal!$H$3:$H$39)+SUMIF(Estatal!$I$3:$I$39,PARTICIPANTES!A248,Estatal!$J$3:$J$39)+SUMIF(Estatal!$K$3:$K$39,PARTICIPANTES!A248,Estatal!$L$3:$L$39)+SUMIF(Estatal!$M$3:$M$39,PARTICIPANTES!A248,Estatal!$N$3:$N$39)+SUMIF(Estatal!$O$3:$O$39,PARTICIPANTES!A248,Estatal!$P$3:$P$39)+SUMIF(Estatal!$Q$3:$MQ$39,PARTICIPANTES!A248,Estatal!$R$3:$R$39)+SUMIF(Estatal!$S$3:$S$39,PARTICIPANTES!A248,Estatal!$T$3:$T$39)+SUMIF(Estatal!$U$3:$U$39,PARTICIPANTES!A248,Estatal!$V$3:$V$39)+SUMIF(Estatal!$W$3:$W$39,PARTICIPANTES!A248,Estatal!$X$3:$X$39)+SUMIF(Estatal!$Y$3:$Y$39,PARTICIPANTES!A248,Estatal!$Z$3:$Z$39)</f>
        <v>0</v>
      </c>
      <c r="O248" s="24">
        <f t="shared" ca="1" si="6"/>
        <v>30</v>
      </c>
    </row>
    <row r="249" spans="1:15">
      <c r="A249" t="s">
        <v>297</v>
      </c>
      <c r="B249" t="s">
        <v>82</v>
      </c>
      <c r="C249" s="6" t="s">
        <v>237</v>
      </c>
      <c r="D249" s="6" t="s">
        <v>18</v>
      </c>
      <c r="E249" s="51">
        <v>1952</v>
      </c>
      <c r="F249">
        <f>SUMIF(Liga!$A$2:$A$501,PARTICIPANTES!A249,Liga!$J$2:$J$501)</f>
        <v>0</v>
      </c>
      <c r="G249">
        <f>SUMIF('Copa EUS ABS Equipos'!$A$2:$A$26,PARTICIPANTES!A249,'Copa EUS ABS Equipos'!$C$2:$C$26)</f>
        <v>0</v>
      </c>
      <c r="J249">
        <f>SUMIF(Trials!$C$3:$C$53,PARTICIPANTES!A249,Trials!$D$3:$D$53)+SUMIF(Trials!$E$3:$E$53,PARTICIPANTES!A249,Trials!$F$3:$F$53)+SUMIF(Trials!$G$3:$G$53,PARTICIPANTES!A249,Trials!$H$3:$H$53)+SUMIF(Trials!$I$3:$I$53,PARTICIPANTES!A249,Trials!$J$3:$J$53)+SUMIF(Trials!$K$3:$K$53,PARTICIPANTES!A249,Trials!$L$3:$L$53)+SUMIF(Trials!$M$3:$M$53,PARTICIPANTES!A249,Trials!$N$3:$N$53)</f>
        <v>0</v>
      </c>
      <c r="K249">
        <f>SUMIF('Pre-Estatal'!$C$3:$C$39,PARTICIPANTES!A249,'Pre-Estatal'!$D$3:$D$39)+SUMIF('Pre-Estatal'!$E$3:$E$39,PARTICIPANTES!A249,'Pre-Estatal'!$F$3:$F$39)+SUMIF('Pre-Estatal'!$G$3:$G$39,PARTICIPANTES!A249,'Pre-Estatal'!$H$3:$H$39)+SUMIF('Pre-Estatal'!$I$3:$I$39,PARTICIPANTES!A249,'Pre-Estatal'!$J$3:$J$39)+SUMIF('Pre-Estatal'!$K$3:$K$39,PARTICIPANTES!A249,'Pre-Estatal'!$L$3:$L$39)+SUMIF('Pre-Estatal'!$M$3:$M$39,PARTICIPANTES!A249,'Pre-Estatal'!$N$3:$N$39)+SUMIF('Pre-Estatal'!$O$3:$O$39,PARTICIPANTES!A249,'Pre-Estatal'!$P$3:$P$39)+SUMIF('Pre-Estatal'!$Q$3:$Q$39,PARTICIPANTES!A249,'Pre-Estatal'!$R$3:$R$39)+SUMIF('Pre-Estatal'!$S$3:$S$39,PARTICIPANTES!A249,'Pre-Estatal'!$T$3:$T$39)+SUMIF('Pre-Estatal'!$U$3:$U$39,PARTICIPANTES!A249,'Pre-Estatal'!$V$3:$V$39)+SUMIF('Pre-Estatal'!$W$3:$W$39,PARTICIPANTES!A249,'Pre-Estatal'!$X$3:$X$39)+SUMIF('Pre-Estatal'!$Y$3:$Y$39,PARTICIPANTES!A249,'Pre-Estatal'!$Z$3:$Z$39)</f>
        <v>0</v>
      </c>
      <c r="L249">
        <f ca="1">SUMIF(Estatal!$C$3:$C$39,PARTICIPANTES!A249,Estatal!$D$3:$D$39)+SUMIF(Estatal!$E$3:$E$39,PARTICIPANTES!A249,Estatal!$F$3:$F$39)+SUMIF(Estatal!$G$3:$G$39,PARTICIPANTES!A249,Estatal!$H$3:$H$39)+SUMIF(Estatal!$I$3:$I$39,PARTICIPANTES!A249,Estatal!$J$3:$J$39)+SUMIF(Estatal!$K$3:$K$39,PARTICIPANTES!A249,Estatal!$L$3:$L$39)+SUMIF(Estatal!$M$3:$M$39,PARTICIPANTES!A249,Estatal!$N$3:$N$39)+SUMIF(Estatal!$O$3:$O$39,PARTICIPANTES!A249,Estatal!$P$3:$P$39)+SUMIF(Estatal!$Q$3:$MQ$39,PARTICIPANTES!A249,Estatal!$R$3:$R$39)+SUMIF(Estatal!$S$3:$S$39,PARTICIPANTES!A249,Estatal!$T$3:$T$39)+SUMIF(Estatal!$U$3:$U$39,PARTICIPANTES!A249,Estatal!$V$3:$V$39)+SUMIF(Estatal!$W$3:$W$39,PARTICIPANTES!A249,Estatal!$X$3:$X$39)+SUMIF(Estatal!$Y$3:$Y$39,PARTICIPANTES!A249,Estatal!$Z$3:$Z$39)</f>
        <v>0</v>
      </c>
      <c r="O249" s="24">
        <f t="shared" ca="1" si="6"/>
        <v>0</v>
      </c>
    </row>
    <row r="250" spans="1:15">
      <c r="A250" t="s">
        <v>298</v>
      </c>
      <c r="B250" t="s">
        <v>82</v>
      </c>
      <c r="C250" s="6" t="s">
        <v>20</v>
      </c>
      <c r="D250" s="6" t="s">
        <v>18</v>
      </c>
      <c r="E250" s="51">
        <v>1996</v>
      </c>
      <c r="F250">
        <f>SUMIF(Liga!$A$2:$A$501,PARTICIPANTES!A250,Liga!$J$2:$J$501)</f>
        <v>20</v>
      </c>
      <c r="G250">
        <f>SUMIF('Copa EUS ABS Equipos'!$A$2:$A$26,PARTICIPANTES!A250,'Copa EUS ABS Equipos'!$C$2:$C$26)</f>
        <v>0</v>
      </c>
      <c r="J250">
        <f>SUMIF(Trials!$C$3:$C$53,PARTICIPANTES!A250,Trials!$D$3:$D$53)+SUMIF(Trials!$E$3:$E$53,PARTICIPANTES!A250,Trials!$F$3:$F$53)+SUMIF(Trials!$G$3:$G$53,PARTICIPANTES!A250,Trials!$H$3:$H$53)+SUMIF(Trials!$I$3:$I$53,PARTICIPANTES!A250,Trials!$J$3:$J$53)+SUMIF(Trials!$K$3:$K$53,PARTICIPANTES!A250,Trials!$L$3:$L$53)+SUMIF(Trials!$M$3:$M$53,PARTICIPANTES!A250,Trials!$N$3:$N$53)</f>
        <v>0</v>
      </c>
      <c r="K250">
        <f>SUMIF('Pre-Estatal'!$C$3:$C$39,PARTICIPANTES!A250,'Pre-Estatal'!$D$3:$D$39)+SUMIF('Pre-Estatal'!$E$3:$E$39,PARTICIPANTES!A250,'Pre-Estatal'!$F$3:$F$39)+SUMIF('Pre-Estatal'!$G$3:$G$39,PARTICIPANTES!A250,'Pre-Estatal'!$H$3:$H$39)+SUMIF('Pre-Estatal'!$I$3:$I$39,PARTICIPANTES!A250,'Pre-Estatal'!$J$3:$J$39)+SUMIF('Pre-Estatal'!$K$3:$K$39,PARTICIPANTES!A250,'Pre-Estatal'!$L$3:$L$39)+SUMIF('Pre-Estatal'!$M$3:$M$39,PARTICIPANTES!A250,'Pre-Estatal'!$N$3:$N$39)+SUMIF('Pre-Estatal'!$O$3:$O$39,PARTICIPANTES!A250,'Pre-Estatal'!$P$3:$P$39)+SUMIF('Pre-Estatal'!$Q$3:$Q$39,PARTICIPANTES!A250,'Pre-Estatal'!$R$3:$R$39)+SUMIF('Pre-Estatal'!$S$3:$S$39,PARTICIPANTES!A250,'Pre-Estatal'!$T$3:$T$39)+SUMIF('Pre-Estatal'!$U$3:$U$39,PARTICIPANTES!A250,'Pre-Estatal'!$V$3:$V$39)+SUMIF('Pre-Estatal'!$W$3:$W$39,PARTICIPANTES!A250,'Pre-Estatal'!$X$3:$X$39)+SUMIF('Pre-Estatal'!$Y$3:$Y$39,PARTICIPANTES!A250,'Pre-Estatal'!$Z$3:$Z$39)</f>
        <v>0</v>
      </c>
      <c r="L250">
        <f ca="1">SUMIF(Estatal!$C$3:$C$39,PARTICIPANTES!A250,Estatal!$D$3:$D$39)+SUMIF(Estatal!$E$3:$E$39,PARTICIPANTES!A250,Estatal!$F$3:$F$39)+SUMIF(Estatal!$G$3:$G$39,PARTICIPANTES!A250,Estatal!$H$3:$H$39)+SUMIF(Estatal!$I$3:$I$39,PARTICIPANTES!A250,Estatal!$J$3:$J$39)+SUMIF(Estatal!$K$3:$K$39,PARTICIPANTES!A250,Estatal!$L$3:$L$39)+SUMIF(Estatal!$M$3:$M$39,PARTICIPANTES!A250,Estatal!$N$3:$N$39)+SUMIF(Estatal!$O$3:$O$39,PARTICIPANTES!A250,Estatal!$P$3:$P$39)+SUMIF(Estatal!$Q$3:$MQ$39,PARTICIPANTES!A250,Estatal!$R$3:$R$39)+SUMIF(Estatal!$S$3:$S$39,PARTICIPANTES!A250,Estatal!$T$3:$T$39)+SUMIF(Estatal!$U$3:$U$39,PARTICIPANTES!A250,Estatal!$V$3:$V$39)+SUMIF(Estatal!$W$3:$W$39,PARTICIPANTES!A250,Estatal!$X$3:$X$39)+SUMIF(Estatal!$Y$3:$Y$39,PARTICIPANTES!A250,Estatal!$Z$3:$Z$39)</f>
        <v>0</v>
      </c>
      <c r="O250" s="24">
        <f t="shared" ca="1" si="6"/>
        <v>20</v>
      </c>
    </row>
    <row r="251" spans="1:15">
      <c r="A251" t="s">
        <v>299</v>
      </c>
      <c r="B251" t="s">
        <v>82</v>
      </c>
      <c r="C251" s="6" t="s">
        <v>51</v>
      </c>
      <c r="D251" s="6" t="s">
        <v>18</v>
      </c>
      <c r="E251" s="51">
        <v>1964</v>
      </c>
      <c r="F251">
        <f>SUMIF(Liga!$A$2:$A$501,PARTICIPANTES!A251,Liga!$J$2:$J$501)</f>
        <v>0</v>
      </c>
      <c r="G251">
        <f>SUMIF('Copa EUS ABS Equipos'!$A$2:$A$26,PARTICIPANTES!A251,'Copa EUS ABS Equipos'!$C$2:$C$26)</f>
        <v>0</v>
      </c>
      <c r="J251">
        <f>SUMIF(Trials!$C$3:$C$53,PARTICIPANTES!A251,Trials!$D$3:$D$53)+SUMIF(Trials!$E$3:$E$53,PARTICIPANTES!A251,Trials!$F$3:$F$53)+SUMIF(Trials!$G$3:$G$53,PARTICIPANTES!A251,Trials!$H$3:$H$53)+SUMIF(Trials!$I$3:$I$53,PARTICIPANTES!A251,Trials!$J$3:$J$53)+SUMIF(Trials!$K$3:$K$53,PARTICIPANTES!A251,Trials!$L$3:$L$53)+SUMIF(Trials!$M$3:$M$53,PARTICIPANTES!A251,Trials!$N$3:$N$53)</f>
        <v>0</v>
      </c>
      <c r="K251">
        <f>SUMIF('Pre-Estatal'!$C$3:$C$39,PARTICIPANTES!A251,'Pre-Estatal'!$D$3:$D$39)+SUMIF('Pre-Estatal'!$E$3:$E$39,PARTICIPANTES!A251,'Pre-Estatal'!$F$3:$F$39)+SUMIF('Pre-Estatal'!$G$3:$G$39,PARTICIPANTES!A251,'Pre-Estatal'!$H$3:$H$39)+SUMIF('Pre-Estatal'!$I$3:$I$39,PARTICIPANTES!A251,'Pre-Estatal'!$J$3:$J$39)+SUMIF('Pre-Estatal'!$K$3:$K$39,PARTICIPANTES!A251,'Pre-Estatal'!$L$3:$L$39)+SUMIF('Pre-Estatal'!$M$3:$M$39,PARTICIPANTES!A251,'Pre-Estatal'!$N$3:$N$39)+SUMIF('Pre-Estatal'!$O$3:$O$39,PARTICIPANTES!A251,'Pre-Estatal'!$P$3:$P$39)+SUMIF('Pre-Estatal'!$Q$3:$Q$39,PARTICIPANTES!A251,'Pre-Estatal'!$R$3:$R$39)+SUMIF('Pre-Estatal'!$S$3:$S$39,PARTICIPANTES!A251,'Pre-Estatal'!$T$3:$T$39)+SUMIF('Pre-Estatal'!$U$3:$U$39,PARTICIPANTES!A251,'Pre-Estatal'!$V$3:$V$39)+SUMIF('Pre-Estatal'!$W$3:$W$39,PARTICIPANTES!A251,'Pre-Estatal'!$X$3:$X$39)+SUMIF('Pre-Estatal'!$Y$3:$Y$39,PARTICIPANTES!A251,'Pre-Estatal'!$Z$3:$Z$39)</f>
        <v>0</v>
      </c>
      <c r="L251">
        <f ca="1">SUMIF(Estatal!$C$3:$C$39,PARTICIPANTES!A251,Estatal!$D$3:$D$39)+SUMIF(Estatal!$E$3:$E$39,PARTICIPANTES!A251,Estatal!$F$3:$F$39)+SUMIF(Estatal!$G$3:$G$39,PARTICIPANTES!A251,Estatal!$H$3:$H$39)+SUMIF(Estatal!$I$3:$I$39,PARTICIPANTES!A251,Estatal!$J$3:$J$39)+SUMIF(Estatal!$K$3:$K$39,PARTICIPANTES!A251,Estatal!$L$3:$L$39)+SUMIF(Estatal!$M$3:$M$39,PARTICIPANTES!A251,Estatal!$N$3:$N$39)+SUMIF(Estatal!$O$3:$O$39,PARTICIPANTES!A251,Estatal!$P$3:$P$39)+SUMIF(Estatal!$Q$3:$MQ$39,PARTICIPANTES!A251,Estatal!$R$3:$R$39)+SUMIF(Estatal!$S$3:$S$39,PARTICIPANTES!A251,Estatal!$T$3:$T$39)+SUMIF(Estatal!$U$3:$U$39,PARTICIPANTES!A251,Estatal!$V$3:$V$39)+SUMIF(Estatal!$W$3:$W$39,PARTICIPANTES!A251,Estatal!$X$3:$X$39)+SUMIF(Estatal!$Y$3:$Y$39,PARTICIPANTES!A251,Estatal!$Z$3:$Z$39)</f>
        <v>0</v>
      </c>
      <c r="O251" s="24">
        <f t="shared" ca="1" si="6"/>
        <v>0</v>
      </c>
    </row>
    <row r="252" spans="1:15">
      <c r="A252" t="s">
        <v>300</v>
      </c>
      <c r="B252" t="s">
        <v>82</v>
      </c>
      <c r="C252" s="6" t="s">
        <v>20</v>
      </c>
      <c r="D252" s="6" t="s">
        <v>18</v>
      </c>
      <c r="E252" s="51">
        <v>1991</v>
      </c>
      <c r="F252">
        <f>SUMIF(Liga!$A$2:$A$501,PARTICIPANTES!A252,Liga!$J$2:$J$501)</f>
        <v>210</v>
      </c>
      <c r="G252">
        <f>SUMIF('Copa EUS ABS Equipos'!$A$2:$A$26,PARTICIPANTES!A252,'Copa EUS ABS Equipos'!$C$2:$C$26)</f>
        <v>0</v>
      </c>
      <c r="J252">
        <f>SUMIF(Trials!$C$3:$C$53,PARTICIPANTES!A252,Trials!$D$3:$D$53)+SUMIF(Trials!$E$3:$E$53,PARTICIPANTES!A252,Trials!$F$3:$F$53)+SUMIF(Trials!$G$3:$G$53,PARTICIPANTES!A252,Trials!$H$3:$H$53)+SUMIF(Trials!$I$3:$I$53,PARTICIPANTES!A252,Trials!$J$3:$J$53)+SUMIF(Trials!$K$3:$K$53,PARTICIPANTES!A252,Trials!$L$3:$L$53)+SUMIF(Trials!$M$3:$M$53,PARTICIPANTES!A252,Trials!$N$3:$N$53)</f>
        <v>0</v>
      </c>
      <c r="K252">
        <f>SUMIF('Pre-Estatal'!$C$3:$C$39,PARTICIPANTES!A252,'Pre-Estatal'!$D$3:$D$39)+SUMIF('Pre-Estatal'!$E$3:$E$39,PARTICIPANTES!A252,'Pre-Estatal'!$F$3:$F$39)+SUMIF('Pre-Estatal'!$G$3:$G$39,PARTICIPANTES!A252,'Pre-Estatal'!$H$3:$H$39)+SUMIF('Pre-Estatal'!$I$3:$I$39,PARTICIPANTES!A252,'Pre-Estatal'!$J$3:$J$39)+SUMIF('Pre-Estatal'!$K$3:$K$39,PARTICIPANTES!A252,'Pre-Estatal'!$L$3:$L$39)+SUMIF('Pre-Estatal'!$M$3:$M$39,PARTICIPANTES!A252,'Pre-Estatal'!$N$3:$N$39)+SUMIF('Pre-Estatal'!$O$3:$O$39,PARTICIPANTES!A252,'Pre-Estatal'!$P$3:$P$39)+SUMIF('Pre-Estatal'!$Q$3:$Q$39,PARTICIPANTES!A252,'Pre-Estatal'!$R$3:$R$39)+SUMIF('Pre-Estatal'!$S$3:$S$39,PARTICIPANTES!A252,'Pre-Estatal'!$T$3:$T$39)+SUMIF('Pre-Estatal'!$U$3:$U$39,PARTICIPANTES!A252,'Pre-Estatal'!$V$3:$V$39)+SUMIF('Pre-Estatal'!$W$3:$W$39,PARTICIPANTES!A252,'Pre-Estatal'!$X$3:$X$39)+SUMIF('Pre-Estatal'!$Y$3:$Y$39,PARTICIPANTES!A252,'Pre-Estatal'!$Z$3:$Z$39)</f>
        <v>0</v>
      </c>
      <c r="L252">
        <f ca="1">SUMIF(Estatal!$C$3:$C$39,PARTICIPANTES!A252,Estatal!$D$3:$D$39)+SUMIF(Estatal!$E$3:$E$39,PARTICIPANTES!A252,Estatal!$F$3:$F$39)+SUMIF(Estatal!$G$3:$G$39,PARTICIPANTES!A252,Estatal!$H$3:$H$39)+SUMIF(Estatal!$I$3:$I$39,PARTICIPANTES!A252,Estatal!$J$3:$J$39)+SUMIF(Estatal!$K$3:$K$39,PARTICIPANTES!A252,Estatal!$L$3:$L$39)+SUMIF(Estatal!$M$3:$M$39,PARTICIPANTES!A252,Estatal!$N$3:$N$39)+SUMIF(Estatal!$O$3:$O$39,PARTICIPANTES!A252,Estatal!$P$3:$P$39)+SUMIF(Estatal!$Q$3:$MQ$39,PARTICIPANTES!A252,Estatal!$R$3:$R$39)+SUMIF(Estatal!$S$3:$S$39,PARTICIPANTES!A252,Estatal!$T$3:$T$39)+SUMIF(Estatal!$U$3:$U$39,PARTICIPANTES!A252,Estatal!$V$3:$V$39)+SUMIF(Estatal!$W$3:$W$39,PARTICIPANTES!A252,Estatal!$X$3:$X$39)+SUMIF(Estatal!$Y$3:$Y$39,PARTICIPANTES!A252,Estatal!$Z$3:$Z$39)</f>
        <v>0</v>
      </c>
      <c r="O252" s="24">
        <f t="shared" ca="1" si="6"/>
        <v>210</v>
      </c>
    </row>
    <row r="253" spans="1:15">
      <c r="A253" t="s">
        <v>301</v>
      </c>
      <c r="B253" t="s">
        <v>82</v>
      </c>
      <c r="C253" s="6" t="s">
        <v>26</v>
      </c>
      <c r="D253" s="6" t="s">
        <v>18</v>
      </c>
      <c r="E253" s="51">
        <v>1977</v>
      </c>
      <c r="F253">
        <f>SUMIF(Liga!$A$2:$A$501,PARTICIPANTES!A253,Liga!$J$2:$J$501)</f>
        <v>0</v>
      </c>
      <c r="G253">
        <f>SUMIF('Copa EUS ABS Equipos'!$A$2:$A$26,PARTICIPANTES!A253,'Copa EUS ABS Equipos'!$C$2:$C$26)</f>
        <v>0</v>
      </c>
      <c r="J253">
        <f>SUMIF(Trials!$C$3:$C$53,PARTICIPANTES!A253,Trials!$D$3:$D$53)+SUMIF(Trials!$E$3:$E$53,PARTICIPANTES!A253,Trials!$F$3:$F$53)+SUMIF(Trials!$G$3:$G$53,PARTICIPANTES!A253,Trials!$H$3:$H$53)+SUMIF(Trials!$I$3:$I$53,PARTICIPANTES!A253,Trials!$J$3:$J$53)+SUMIF(Trials!$K$3:$K$53,PARTICIPANTES!A253,Trials!$L$3:$L$53)+SUMIF(Trials!$M$3:$M$53,PARTICIPANTES!A253,Trials!$N$3:$N$53)</f>
        <v>0</v>
      </c>
      <c r="K253">
        <f>SUMIF('Pre-Estatal'!$C$3:$C$39,PARTICIPANTES!A253,'Pre-Estatal'!$D$3:$D$39)+SUMIF('Pre-Estatal'!$E$3:$E$39,PARTICIPANTES!A253,'Pre-Estatal'!$F$3:$F$39)+SUMIF('Pre-Estatal'!$G$3:$G$39,PARTICIPANTES!A253,'Pre-Estatal'!$H$3:$H$39)+SUMIF('Pre-Estatal'!$I$3:$I$39,PARTICIPANTES!A253,'Pre-Estatal'!$J$3:$J$39)+SUMIF('Pre-Estatal'!$K$3:$K$39,PARTICIPANTES!A253,'Pre-Estatal'!$L$3:$L$39)+SUMIF('Pre-Estatal'!$M$3:$M$39,PARTICIPANTES!A253,'Pre-Estatal'!$N$3:$N$39)+SUMIF('Pre-Estatal'!$O$3:$O$39,PARTICIPANTES!A253,'Pre-Estatal'!$P$3:$P$39)+SUMIF('Pre-Estatal'!$Q$3:$Q$39,PARTICIPANTES!A253,'Pre-Estatal'!$R$3:$R$39)+SUMIF('Pre-Estatal'!$S$3:$S$39,PARTICIPANTES!A253,'Pre-Estatal'!$T$3:$T$39)+SUMIF('Pre-Estatal'!$U$3:$U$39,PARTICIPANTES!A253,'Pre-Estatal'!$V$3:$V$39)+SUMIF('Pre-Estatal'!$W$3:$W$39,PARTICIPANTES!A253,'Pre-Estatal'!$X$3:$X$39)+SUMIF('Pre-Estatal'!$Y$3:$Y$39,PARTICIPANTES!A253,'Pre-Estatal'!$Z$3:$Z$39)</f>
        <v>0</v>
      </c>
      <c r="L253">
        <f ca="1">SUMIF(Estatal!$C$3:$C$39,PARTICIPANTES!A253,Estatal!$D$3:$D$39)+SUMIF(Estatal!$E$3:$E$39,PARTICIPANTES!A253,Estatal!$F$3:$F$39)+SUMIF(Estatal!$G$3:$G$39,PARTICIPANTES!A253,Estatal!$H$3:$H$39)+SUMIF(Estatal!$I$3:$I$39,PARTICIPANTES!A253,Estatal!$J$3:$J$39)+SUMIF(Estatal!$K$3:$K$39,PARTICIPANTES!A253,Estatal!$L$3:$L$39)+SUMIF(Estatal!$M$3:$M$39,PARTICIPANTES!A253,Estatal!$N$3:$N$39)+SUMIF(Estatal!$O$3:$O$39,PARTICIPANTES!A253,Estatal!$P$3:$P$39)+SUMIF(Estatal!$Q$3:$MQ$39,PARTICIPANTES!A253,Estatal!$R$3:$R$39)+SUMIF(Estatal!$S$3:$S$39,PARTICIPANTES!A253,Estatal!$T$3:$T$39)+SUMIF(Estatal!$U$3:$U$39,PARTICIPANTES!A253,Estatal!$V$3:$V$39)+SUMIF(Estatal!$W$3:$W$39,PARTICIPANTES!A253,Estatal!$X$3:$X$39)+SUMIF(Estatal!$Y$3:$Y$39,PARTICIPANTES!A253,Estatal!$Z$3:$Z$39)</f>
        <v>0</v>
      </c>
      <c r="O253" s="24">
        <f t="shared" ca="1" si="6"/>
        <v>0</v>
      </c>
    </row>
    <row r="254" spans="1:15">
      <c r="A254" t="s">
        <v>302</v>
      </c>
      <c r="B254" t="s">
        <v>82</v>
      </c>
      <c r="C254" s="6" t="s">
        <v>20</v>
      </c>
      <c r="D254" s="6" t="s">
        <v>18</v>
      </c>
      <c r="E254" s="51">
        <v>2000</v>
      </c>
      <c r="F254">
        <f>SUMIF(Liga!$A$2:$A$501,PARTICIPANTES!A254,Liga!$J$2:$J$501)</f>
        <v>0</v>
      </c>
      <c r="G254">
        <f>SUMIF('Copa EUS ABS Equipos'!$A$2:$A$26,PARTICIPANTES!A254,'Copa EUS ABS Equipos'!$C$2:$C$26)</f>
        <v>0</v>
      </c>
      <c r="J254">
        <f>SUMIF(Trials!$C$3:$C$53,PARTICIPANTES!A254,Trials!$D$3:$D$53)+SUMIF(Trials!$E$3:$E$53,PARTICIPANTES!A254,Trials!$F$3:$F$53)+SUMIF(Trials!$G$3:$G$53,PARTICIPANTES!A254,Trials!$H$3:$H$53)+SUMIF(Trials!$I$3:$I$53,PARTICIPANTES!A254,Trials!$J$3:$J$53)+SUMIF(Trials!$K$3:$K$53,PARTICIPANTES!A254,Trials!$L$3:$L$53)+SUMIF(Trials!$M$3:$M$53,PARTICIPANTES!A254,Trials!$N$3:$N$53)</f>
        <v>0</v>
      </c>
      <c r="K254">
        <f>SUMIF('Pre-Estatal'!$C$3:$C$39,PARTICIPANTES!A254,'Pre-Estatal'!$D$3:$D$39)+SUMIF('Pre-Estatal'!$E$3:$E$39,PARTICIPANTES!A254,'Pre-Estatal'!$F$3:$F$39)+SUMIF('Pre-Estatal'!$G$3:$G$39,PARTICIPANTES!A254,'Pre-Estatal'!$H$3:$H$39)+SUMIF('Pre-Estatal'!$I$3:$I$39,PARTICIPANTES!A254,'Pre-Estatal'!$J$3:$J$39)+SUMIF('Pre-Estatal'!$K$3:$K$39,PARTICIPANTES!A254,'Pre-Estatal'!$L$3:$L$39)+SUMIF('Pre-Estatal'!$M$3:$M$39,PARTICIPANTES!A254,'Pre-Estatal'!$N$3:$N$39)+SUMIF('Pre-Estatal'!$O$3:$O$39,PARTICIPANTES!A254,'Pre-Estatal'!$P$3:$P$39)+SUMIF('Pre-Estatal'!$Q$3:$Q$39,PARTICIPANTES!A254,'Pre-Estatal'!$R$3:$R$39)+SUMIF('Pre-Estatal'!$S$3:$S$39,PARTICIPANTES!A254,'Pre-Estatal'!$T$3:$T$39)+SUMIF('Pre-Estatal'!$U$3:$U$39,PARTICIPANTES!A254,'Pre-Estatal'!$V$3:$V$39)+SUMIF('Pre-Estatal'!$W$3:$W$39,PARTICIPANTES!A254,'Pre-Estatal'!$X$3:$X$39)+SUMIF('Pre-Estatal'!$Y$3:$Y$39,PARTICIPANTES!A254,'Pre-Estatal'!$Z$3:$Z$39)</f>
        <v>0</v>
      </c>
      <c r="L254">
        <f ca="1">SUMIF(Estatal!$C$3:$C$39,PARTICIPANTES!A254,Estatal!$D$3:$D$39)+SUMIF(Estatal!$E$3:$E$39,PARTICIPANTES!A254,Estatal!$F$3:$F$39)+SUMIF(Estatal!$G$3:$G$39,PARTICIPANTES!A254,Estatal!$H$3:$H$39)+SUMIF(Estatal!$I$3:$I$39,PARTICIPANTES!A254,Estatal!$J$3:$J$39)+SUMIF(Estatal!$K$3:$K$39,PARTICIPANTES!A254,Estatal!$L$3:$L$39)+SUMIF(Estatal!$M$3:$M$39,PARTICIPANTES!A254,Estatal!$N$3:$N$39)+SUMIF(Estatal!$O$3:$O$39,PARTICIPANTES!A254,Estatal!$P$3:$P$39)+SUMIF(Estatal!$Q$3:$MQ$39,PARTICIPANTES!A254,Estatal!$R$3:$R$39)+SUMIF(Estatal!$S$3:$S$39,PARTICIPANTES!A254,Estatal!$T$3:$T$39)+SUMIF(Estatal!$U$3:$U$39,PARTICIPANTES!A254,Estatal!$V$3:$V$39)+SUMIF(Estatal!$W$3:$W$39,PARTICIPANTES!A254,Estatal!$X$3:$X$39)+SUMIF(Estatal!$Y$3:$Y$39,PARTICIPANTES!A254,Estatal!$Z$3:$Z$39)</f>
        <v>0</v>
      </c>
      <c r="O254" s="24">
        <f t="shared" ca="1" si="6"/>
        <v>0</v>
      </c>
    </row>
    <row r="255" spans="1:15">
      <c r="A255" t="s">
        <v>303</v>
      </c>
      <c r="B255" t="s">
        <v>82</v>
      </c>
      <c r="C255" s="6" t="s">
        <v>26</v>
      </c>
      <c r="D255" s="6" t="s">
        <v>18</v>
      </c>
      <c r="E255" s="51">
        <v>1982</v>
      </c>
      <c r="F255">
        <f>SUMIF(Liga!$A$2:$A$501,PARTICIPANTES!A255,Liga!$J$2:$J$501)</f>
        <v>120</v>
      </c>
      <c r="G255">
        <f>SUMIF('Copa EUS ABS Equipos'!$A$2:$A$26,PARTICIPANTES!A255,'Copa EUS ABS Equipos'!$C$2:$C$26)</f>
        <v>0</v>
      </c>
      <c r="J255">
        <f>SUMIF(Trials!$C$3:$C$53,PARTICIPANTES!A255,Trials!$D$3:$D$53)+SUMIF(Trials!$E$3:$E$53,PARTICIPANTES!A255,Trials!$F$3:$F$53)+SUMIF(Trials!$G$3:$G$53,PARTICIPANTES!A255,Trials!$H$3:$H$53)+SUMIF(Trials!$I$3:$I$53,PARTICIPANTES!A255,Trials!$J$3:$J$53)+SUMIF(Trials!$K$3:$K$53,PARTICIPANTES!A255,Trials!$L$3:$L$53)+SUMIF(Trials!$M$3:$M$53,PARTICIPANTES!A255,Trials!$N$3:$N$53)</f>
        <v>0</v>
      </c>
      <c r="K255">
        <f>SUMIF('Pre-Estatal'!$C$3:$C$39,PARTICIPANTES!A255,'Pre-Estatal'!$D$3:$D$39)+SUMIF('Pre-Estatal'!$E$3:$E$39,PARTICIPANTES!A255,'Pre-Estatal'!$F$3:$F$39)+SUMIF('Pre-Estatal'!$G$3:$G$39,PARTICIPANTES!A255,'Pre-Estatal'!$H$3:$H$39)+SUMIF('Pre-Estatal'!$I$3:$I$39,PARTICIPANTES!A255,'Pre-Estatal'!$J$3:$J$39)+SUMIF('Pre-Estatal'!$K$3:$K$39,PARTICIPANTES!A255,'Pre-Estatal'!$L$3:$L$39)+SUMIF('Pre-Estatal'!$M$3:$M$39,PARTICIPANTES!A255,'Pre-Estatal'!$N$3:$N$39)+SUMIF('Pre-Estatal'!$O$3:$O$39,PARTICIPANTES!A255,'Pre-Estatal'!$P$3:$P$39)+SUMIF('Pre-Estatal'!$Q$3:$Q$39,PARTICIPANTES!A255,'Pre-Estatal'!$R$3:$R$39)+SUMIF('Pre-Estatal'!$S$3:$S$39,PARTICIPANTES!A255,'Pre-Estatal'!$T$3:$T$39)+SUMIF('Pre-Estatal'!$U$3:$U$39,PARTICIPANTES!A255,'Pre-Estatal'!$V$3:$V$39)+SUMIF('Pre-Estatal'!$W$3:$W$39,PARTICIPANTES!A255,'Pre-Estatal'!$X$3:$X$39)+SUMIF('Pre-Estatal'!$Y$3:$Y$39,PARTICIPANTES!A255,'Pre-Estatal'!$Z$3:$Z$39)</f>
        <v>0</v>
      </c>
      <c r="L255">
        <f ca="1">SUMIF(Estatal!$C$3:$C$39,PARTICIPANTES!A255,Estatal!$D$3:$D$39)+SUMIF(Estatal!$E$3:$E$39,PARTICIPANTES!A255,Estatal!$F$3:$F$39)+SUMIF(Estatal!$G$3:$G$39,PARTICIPANTES!A255,Estatal!$H$3:$H$39)+SUMIF(Estatal!$I$3:$I$39,PARTICIPANTES!A255,Estatal!$J$3:$J$39)+SUMIF(Estatal!$K$3:$K$39,PARTICIPANTES!A255,Estatal!$L$3:$L$39)+SUMIF(Estatal!$M$3:$M$39,PARTICIPANTES!A255,Estatal!$N$3:$N$39)+SUMIF(Estatal!$O$3:$O$39,PARTICIPANTES!A255,Estatal!$P$3:$P$39)+SUMIF(Estatal!$Q$3:$MQ$39,PARTICIPANTES!A255,Estatal!$R$3:$R$39)+SUMIF(Estatal!$S$3:$S$39,PARTICIPANTES!A255,Estatal!$T$3:$T$39)+SUMIF(Estatal!$U$3:$U$39,PARTICIPANTES!A255,Estatal!$V$3:$V$39)+SUMIF(Estatal!$W$3:$W$39,PARTICIPANTES!A255,Estatal!$X$3:$X$39)+SUMIF(Estatal!$Y$3:$Y$39,PARTICIPANTES!A255,Estatal!$Z$3:$Z$39)</f>
        <v>0</v>
      </c>
      <c r="O255" s="24">
        <f t="shared" ca="1" si="6"/>
        <v>120</v>
      </c>
    </row>
    <row r="256" spans="1:15">
      <c r="A256" t="s">
        <v>304</v>
      </c>
      <c r="B256" t="s">
        <v>82</v>
      </c>
      <c r="C256" s="6" t="s">
        <v>20</v>
      </c>
      <c r="D256" s="6" t="s">
        <v>18</v>
      </c>
      <c r="E256" s="51">
        <v>1988</v>
      </c>
      <c r="F256">
        <f>SUMIF(Liga!$A$2:$A$501,PARTICIPANTES!A256,Liga!$J$2:$J$501)</f>
        <v>80</v>
      </c>
      <c r="G256">
        <f>SUMIF('Copa EUS ABS Equipos'!$A$2:$A$26,PARTICIPANTES!A256,'Copa EUS ABS Equipos'!$C$2:$C$26)</f>
        <v>0</v>
      </c>
      <c r="J256">
        <f>SUMIF(Trials!$C$3:$C$53,PARTICIPANTES!A256,Trials!$D$3:$D$53)+SUMIF(Trials!$E$3:$E$53,PARTICIPANTES!A256,Trials!$F$3:$F$53)+SUMIF(Trials!$G$3:$G$53,PARTICIPANTES!A256,Trials!$H$3:$H$53)+SUMIF(Trials!$I$3:$I$53,PARTICIPANTES!A256,Trials!$J$3:$J$53)+SUMIF(Trials!$K$3:$K$53,PARTICIPANTES!A256,Trials!$L$3:$L$53)+SUMIF(Trials!$M$3:$M$53,PARTICIPANTES!A256,Trials!$N$3:$N$53)</f>
        <v>0</v>
      </c>
      <c r="K256">
        <f>SUMIF('Pre-Estatal'!$C$3:$C$39,PARTICIPANTES!A256,'Pre-Estatal'!$D$3:$D$39)+SUMIF('Pre-Estatal'!$E$3:$E$39,PARTICIPANTES!A256,'Pre-Estatal'!$F$3:$F$39)+SUMIF('Pre-Estatal'!$G$3:$G$39,PARTICIPANTES!A256,'Pre-Estatal'!$H$3:$H$39)+SUMIF('Pre-Estatal'!$I$3:$I$39,PARTICIPANTES!A256,'Pre-Estatal'!$J$3:$J$39)+SUMIF('Pre-Estatal'!$K$3:$K$39,PARTICIPANTES!A256,'Pre-Estatal'!$L$3:$L$39)+SUMIF('Pre-Estatal'!$M$3:$M$39,PARTICIPANTES!A256,'Pre-Estatal'!$N$3:$N$39)+SUMIF('Pre-Estatal'!$O$3:$O$39,PARTICIPANTES!A256,'Pre-Estatal'!$P$3:$P$39)+SUMIF('Pre-Estatal'!$Q$3:$Q$39,PARTICIPANTES!A256,'Pre-Estatal'!$R$3:$R$39)+SUMIF('Pre-Estatal'!$S$3:$S$39,PARTICIPANTES!A256,'Pre-Estatal'!$T$3:$T$39)+SUMIF('Pre-Estatal'!$U$3:$U$39,PARTICIPANTES!A256,'Pre-Estatal'!$V$3:$V$39)+SUMIF('Pre-Estatal'!$W$3:$W$39,PARTICIPANTES!A256,'Pre-Estatal'!$X$3:$X$39)+SUMIF('Pre-Estatal'!$Y$3:$Y$39,PARTICIPANTES!A256,'Pre-Estatal'!$Z$3:$Z$39)</f>
        <v>0</v>
      </c>
      <c r="L256">
        <f ca="1">SUMIF(Estatal!$C$3:$C$39,PARTICIPANTES!A256,Estatal!$D$3:$D$39)+SUMIF(Estatal!$E$3:$E$39,PARTICIPANTES!A256,Estatal!$F$3:$F$39)+SUMIF(Estatal!$G$3:$G$39,PARTICIPANTES!A256,Estatal!$H$3:$H$39)+SUMIF(Estatal!$I$3:$I$39,PARTICIPANTES!A256,Estatal!$J$3:$J$39)+SUMIF(Estatal!$K$3:$K$39,PARTICIPANTES!A256,Estatal!$L$3:$L$39)+SUMIF(Estatal!$M$3:$M$39,PARTICIPANTES!A256,Estatal!$N$3:$N$39)+SUMIF(Estatal!$O$3:$O$39,PARTICIPANTES!A256,Estatal!$P$3:$P$39)+SUMIF(Estatal!$Q$3:$MQ$39,PARTICIPANTES!A256,Estatal!$R$3:$R$39)+SUMIF(Estatal!$S$3:$S$39,PARTICIPANTES!A256,Estatal!$T$3:$T$39)+SUMIF(Estatal!$U$3:$U$39,PARTICIPANTES!A256,Estatal!$V$3:$V$39)+SUMIF(Estatal!$W$3:$W$39,PARTICIPANTES!A256,Estatal!$X$3:$X$39)+SUMIF(Estatal!$Y$3:$Y$39,PARTICIPANTES!A256,Estatal!$Z$3:$Z$39)</f>
        <v>0</v>
      </c>
      <c r="O256" s="24">
        <f t="shared" ca="1" si="6"/>
        <v>80</v>
      </c>
    </row>
    <row r="257" spans="1:15">
      <c r="A257" t="s">
        <v>305</v>
      </c>
      <c r="B257" t="s">
        <v>82</v>
      </c>
      <c r="C257" s="6" t="s">
        <v>26</v>
      </c>
      <c r="D257" s="6" t="s">
        <v>18</v>
      </c>
      <c r="E257" s="51">
        <v>1981</v>
      </c>
      <c r="F257">
        <f>SUMIF(Liga!$A$2:$A$501,PARTICIPANTES!A257,Liga!$J$2:$J$501)</f>
        <v>60</v>
      </c>
      <c r="G257">
        <f>SUMIF('Copa EUS ABS Equipos'!$A$2:$A$26,PARTICIPANTES!A257,'Copa EUS ABS Equipos'!$C$2:$C$26)</f>
        <v>0</v>
      </c>
      <c r="J257">
        <f>SUMIF(Trials!$C$3:$C$53,PARTICIPANTES!A257,Trials!$D$3:$D$53)+SUMIF(Trials!$E$3:$E$53,PARTICIPANTES!A257,Trials!$F$3:$F$53)+SUMIF(Trials!$G$3:$G$53,PARTICIPANTES!A257,Trials!$H$3:$H$53)+SUMIF(Trials!$I$3:$I$53,PARTICIPANTES!A257,Trials!$J$3:$J$53)+SUMIF(Trials!$K$3:$K$53,PARTICIPANTES!A257,Trials!$L$3:$L$53)+SUMIF(Trials!$M$3:$M$53,PARTICIPANTES!A257,Trials!$N$3:$N$53)</f>
        <v>0</v>
      </c>
      <c r="K257">
        <f>SUMIF('Pre-Estatal'!$C$3:$C$39,PARTICIPANTES!A257,'Pre-Estatal'!$D$3:$D$39)+SUMIF('Pre-Estatal'!$E$3:$E$39,PARTICIPANTES!A257,'Pre-Estatal'!$F$3:$F$39)+SUMIF('Pre-Estatal'!$G$3:$G$39,PARTICIPANTES!A257,'Pre-Estatal'!$H$3:$H$39)+SUMIF('Pre-Estatal'!$I$3:$I$39,PARTICIPANTES!A257,'Pre-Estatal'!$J$3:$J$39)+SUMIF('Pre-Estatal'!$K$3:$K$39,PARTICIPANTES!A257,'Pre-Estatal'!$L$3:$L$39)+SUMIF('Pre-Estatal'!$M$3:$M$39,PARTICIPANTES!A257,'Pre-Estatal'!$N$3:$N$39)+SUMIF('Pre-Estatal'!$O$3:$O$39,PARTICIPANTES!A257,'Pre-Estatal'!$P$3:$P$39)+SUMIF('Pre-Estatal'!$Q$3:$Q$39,PARTICIPANTES!A257,'Pre-Estatal'!$R$3:$R$39)+SUMIF('Pre-Estatal'!$S$3:$S$39,PARTICIPANTES!A257,'Pre-Estatal'!$T$3:$T$39)+SUMIF('Pre-Estatal'!$U$3:$U$39,PARTICIPANTES!A257,'Pre-Estatal'!$V$3:$V$39)+SUMIF('Pre-Estatal'!$W$3:$W$39,PARTICIPANTES!A257,'Pre-Estatal'!$X$3:$X$39)+SUMIF('Pre-Estatal'!$Y$3:$Y$39,PARTICIPANTES!A257,'Pre-Estatal'!$Z$3:$Z$39)</f>
        <v>0</v>
      </c>
      <c r="L257">
        <f ca="1">SUMIF(Estatal!$C$3:$C$39,PARTICIPANTES!A257,Estatal!$D$3:$D$39)+SUMIF(Estatal!$E$3:$E$39,PARTICIPANTES!A257,Estatal!$F$3:$F$39)+SUMIF(Estatal!$G$3:$G$39,PARTICIPANTES!A257,Estatal!$H$3:$H$39)+SUMIF(Estatal!$I$3:$I$39,PARTICIPANTES!A257,Estatal!$J$3:$J$39)+SUMIF(Estatal!$K$3:$K$39,PARTICIPANTES!A257,Estatal!$L$3:$L$39)+SUMIF(Estatal!$M$3:$M$39,PARTICIPANTES!A257,Estatal!$N$3:$N$39)+SUMIF(Estatal!$O$3:$O$39,PARTICIPANTES!A257,Estatal!$P$3:$P$39)+SUMIF(Estatal!$Q$3:$MQ$39,PARTICIPANTES!A257,Estatal!$R$3:$R$39)+SUMIF(Estatal!$S$3:$S$39,PARTICIPANTES!A257,Estatal!$T$3:$T$39)+SUMIF(Estatal!$U$3:$U$39,PARTICIPANTES!A257,Estatal!$V$3:$V$39)+SUMIF(Estatal!$W$3:$W$39,PARTICIPANTES!A257,Estatal!$X$3:$X$39)+SUMIF(Estatal!$Y$3:$Y$39,PARTICIPANTES!A257,Estatal!$Z$3:$Z$39)</f>
        <v>0</v>
      </c>
      <c r="O257" s="24">
        <f t="shared" ca="1" si="6"/>
        <v>60</v>
      </c>
    </row>
    <row r="258" spans="1:15">
      <c r="A258" t="s">
        <v>306</v>
      </c>
      <c r="B258" t="s">
        <v>16</v>
      </c>
      <c r="C258" s="6" t="s">
        <v>20</v>
      </c>
      <c r="D258" s="6" t="s">
        <v>18</v>
      </c>
      <c r="E258" s="51">
        <v>2002</v>
      </c>
      <c r="F258">
        <f>SUMIF(Liga!$A$2:$A$501,PARTICIPANTES!A258,Liga!$J$2:$J$501)</f>
        <v>80</v>
      </c>
      <c r="G258">
        <f>SUMIF('Copa EUS ABS Equipos'!$A$2:$A$26,PARTICIPANTES!A258,'Copa EUS ABS Equipos'!$C$2:$C$26)</f>
        <v>0</v>
      </c>
      <c r="J258">
        <f>SUMIF(Trials!$C$3:$C$53,PARTICIPANTES!A258,Trials!$D$3:$D$53)+SUMIF(Trials!$E$3:$E$53,PARTICIPANTES!A258,Trials!$F$3:$F$53)+SUMIF(Trials!$G$3:$G$53,PARTICIPANTES!A258,Trials!$H$3:$H$53)+SUMIF(Trials!$I$3:$I$53,PARTICIPANTES!A258,Trials!$J$3:$J$53)+SUMIF(Trials!$K$3:$K$53,PARTICIPANTES!A258,Trials!$L$3:$L$53)+SUMIF(Trials!$M$3:$M$53,PARTICIPANTES!A258,Trials!$N$3:$N$53)</f>
        <v>0</v>
      </c>
      <c r="K258">
        <f>SUMIF('Pre-Estatal'!$C$3:$C$39,PARTICIPANTES!A258,'Pre-Estatal'!$D$3:$D$39)+SUMIF('Pre-Estatal'!$E$3:$E$39,PARTICIPANTES!A258,'Pre-Estatal'!$F$3:$F$39)+SUMIF('Pre-Estatal'!$G$3:$G$39,PARTICIPANTES!A258,'Pre-Estatal'!$H$3:$H$39)+SUMIF('Pre-Estatal'!$I$3:$I$39,PARTICIPANTES!A258,'Pre-Estatal'!$J$3:$J$39)+SUMIF('Pre-Estatal'!$K$3:$K$39,PARTICIPANTES!A258,'Pre-Estatal'!$L$3:$L$39)+SUMIF('Pre-Estatal'!$M$3:$M$39,PARTICIPANTES!A258,'Pre-Estatal'!$N$3:$N$39)+SUMIF('Pre-Estatal'!$O$3:$O$39,PARTICIPANTES!A258,'Pre-Estatal'!$P$3:$P$39)+SUMIF('Pre-Estatal'!$Q$3:$Q$39,PARTICIPANTES!A258,'Pre-Estatal'!$R$3:$R$39)+SUMIF('Pre-Estatal'!$S$3:$S$39,PARTICIPANTES!A258,'Pre-Estatal'!$T$3:$T$39)+SUMIF('Pre-Estatal'!$U$3:$U$39,PARTICIPANTES!A258,'Pre-Estatal'!$V$3:$V$39)+SUMIF('Pre-Estatal'!$W$3:$W$39,PARTICIPANTES!A258,'Pre-Estatal'!$X$3:$X$39)+SUMIF('Pre-Estatal'!$Y$3:$Y$39,PARTICIPANTES!A258,'Pre-Estatal'!$Z$3:$Z$39)</f>
        <v>0</v>
      </c>
      <c r="L258">
        <f ca="1">SUMIF(Estatal!$C$3:$C$39,PARTICIPANTES!A258,Estatal!$D$3:$D$39)+SUMIF(Estatal!$E$3:$E$39,PARTICIPANTES!A258,Estatal!$F$3:$F$39)+SUMIF(Estatal!$G$3:$G$39,PARTICIPANTES!A258,Estatal!$H$3:$H$39)+SUMIF(Estatal!$I$3:$I$39,PARTICIPANTES!A258,Estatal!$J$3:$J$39)+SUMIF(Estatal!$K$3:$K$39,PARTICIPANTES!A258,Estatal!$L$3:$L$39)+SUMIF(Estatal!$M$3:$M$39,PARTICIPANTES!A258,Estatal!$N$3:$N$39)+SUMIF(Estatal!$O$3:$O$39,PARTICIPANTES!A258,Estatal!$P$3:$P$39)+SUMIF(Estatal!$Q$3:$MQ$39,PARTICIPANTES!A258,Estatal!$R$3:$R$39)+SUMIF(Estatal!$S$3:$S$39,PARTICIPANTES!A258,Estatal!$T$3:$T$39)+SUMIF(Estatal!$U$3:$U$39,PARTICIPANTES!A258,Estatal!$V$3:$V$39)+SUMIF(Estatal!$W$3:$W$39,PARTICIPANTES!A258,Estatal!$X$3:$X$39)+SUMIF(Estatal!$Y$3:$Y$39,PARTICIPANTES!A258,Estatal!$Z$3:$Z$39)</f>
        <v>0</v>
      </c>
      <c r="O258" s="24">
        <f t="shared" ca="1" si="6"/>
        <v>80</v>
      </c>
    </row>
    <row r="259" spans="1:15">
      <c r="A259" t="s">
        <v>307</v>
      </c>
      <c r="B259" t="s">
        <v>16</v>
      </c>
      <c r="C259" s="6" t="s">
        <v>58</v>
      </c>
      <c r="D259" s="6" t="s">
        <v>18</v>
      </c>
      <c r="E259" s="51">
        <v>1975</v>
      </c>
      <c r="F259">
        <f>SUMIF(Liga!$A$2:$A$501,PARTICIPANTES!A259,Liga!$J$2:$J$501)</f>
        <v>60</v>
      </c>
      <c r="G259">
        <f>SUMIF('Copa EUS ABS Equipos'!$A$2:$A$26,PARTICIPANTES!A259,'Copa EUS ABS Equipos'!$C$2:$C$26)</f>
        <v>0</v>
      </c>
      <c r="J259">
        <f>SUMIF(Trials!$C$3:$C$53,PARTICIPANTES!A259,Trials!$D$3:$D$53)+SUMIF(Trials!$E$3:$E$53,PARTICIPANTES!A259,Trials!$F$3:$F$53)+SUMIF(Trials!$G$3:$G$53,PARTICIPANTES!A259,Trials!$H$3:$H$53)+SUMIF(Trials!$I$3:$I$53,PARTICIPANTES!A259,Trials!$J$3:$J$53)+SUMIF(Trials!$K$3:$K$53,PARTICIPANTES!A259,Trials!$L$3:$L$53)+SUMIF(Trials!$M$3:$M$53,PARTICIPANTES!A259,Trials!$N$3:$N$53)</f>
        <v>0</v>
      </c>
      <c r="K259">
        <f>SUMIF('Pre-Estatal'!$C$3:$C$39,PARTICIPANTES!A259,'Pre-Estatal'!$D$3:$D$39)+SUMIF('Pre-Estatal'!$E$3:$E$39,PARTICIPANTES!A259,'Pre-Estatal'!$F$3:$F$39)+SUMIF('Pre-Estatal'!$G$3:$G$39,PARTICIPANTES!A259,'Pre-Estatal'!$H$3:$H$39)+SUMIF('Pre-Estatal'!$I$3:$I$39,PARTICIPANTES!A259,'Pre-Estatal'!$J$3:$J$39)+SUMIF('Pre-Estatal'!$K$3:$K$39,PARTICIPANTES!A259,'Pre-Estatal'!$L$3:$L$39)+SUMIF('Pre-Estatal'!$M$3:$M$39,PARTICIPANTES!A259,'Pre-Estatal'!$N$3:$N$39)+SUMIF('Pre-Estatal'!$O$3:$O$39,PARTICIPANTES!A259,'Pre-Estatal'!$P$3:$P$39)+SUMIF('Pre-Estatal'!$Q$3:$Q$39,PARTICIPANTES!A259,'Pre-Estatal'!$R$3:$R$39)+SUMIF('Pre-Estatal'!$S$3:$S$39,PARTICIPANTES!A259,'Pre-Estatal'!$T$3:$T$39)+SUMIF('Pre-Estatal'!$U$3:$U$39,PARTICIPANTES!A259,'Pre-Estatal'!$V$3:$V$39)+SUMIF('Pre-Estatal'!$W$3:$W$39,PARTICIPANTES!A259,'Pre-Estatal'!$X$3:$X$39)+SUMIF('Pre-Estatal'!$Y$3:$Y$39,PARTICIPANTES!A259,'Pre-Estatal'!$Z$3:$Z$39)</f>
        <v>0</v>
      </c>
      <c r="L259">
        <f ca="1">SUMIF(Estatal!$C$3:$C$39,PARTICIPANTES!A259,Estatal!$D$3:$D$39)+SUMIF(Estatal!$E$3:$E$39,PARTICIPANTES!A259,Estatal!$F$3:$F$39)+SUMIF(Estatal!$G$3:$G$39,PARTICIPANTES!A259,Estatal!$H$3:$H$39)+SUMIF(Estatal!$I$3:$I$39,PARTICIPANTES!A259,Estatal!$J$3:$J$39)+SUMIF(Estatal!$K$3:$K$39,PARTICIPANTES!A259,Estatal!$L$3:$L$39)+SUMIF(Estatal!$M$3:$M$39,PARTICIPANTES!A259,Estatal!$N$3:$N$39)+SUMIF(Estatal!$O$3:$O$39,PARTICIPANTES!A259,Estatal!$P$3:$P$39)+SUMIF(Estatal!$Q$3:$MQ$39,PARTICIPANTES!A259,Estatal!$R$3:$R$39)+SUMIF(Estatal!$S$3:$S$39,PARTICIPANTES!A259,Estatal!$T$3:$T$39)+SUMIF(Estatal!$U$3:$U$39,PARTICIPANTES!A259,Estatal!$V$3:$V$39)+SUMIF(Estatal!$W$3:$W$39,PARTICIPANTES!A259,Estatal!$X$3:$X$39)+SUMIF(Estatal!$Y$3:$Y$39,PARTICIPANTES!A259,Estatal!$Z$3:$Z$39)</f>
        <v>0</v>
      </c>
      <c r="O259" s="24">
        <f t="shared" ca="1" si="6"/>
        <v>60</v>
      </c>
    </row>
    <row r="260" spans="1:15">
      <c r="A260" t="s">
        <v>308</v>
      </c>
      <c r="B260" t="s">
        <v>16</v>
      </c>
      <c r="C260" s="6" t="s">
        <v>58</v>
      </c>
      <c r="D260" s="6" t="s">
        <v>18</v>
      </c>
      <c r="E260" s="51">
        <v>1970</v>
      </c>
      <c r="F260">
        <f>SUMIF(Liga!$A$2:$A$501,PARTICIPANTES!A260,Liga!$J$2:$J$501)</f>
        <v>0</v>
      </c>
      <c r="G260">
        <f>SUMIF('Copa EUS ABS Equipos'!$A$2:$A$26,PARTICIPANTES!A260,'Copa EUS ABS Equipos'!$C$2:$C$26)</f>
        <v>0</v>
      </c>
      <c r="J260">
        <f>SUMIF(Trials!$C$3:$C$53,PARTICIPANTES!A260,Trials!$D$3:$D$53)+SUMIF(Trials!$E$3:$E$53,PARTICIPANTES!A260,Trials!$F$3:$F$53)+SUMIF(Trials!$G$3:$G$53,PARTICIPANTES!A260,Trials!$H$3:$H$53)+SUMIF(Trials!$I$3:$I$53,PARTICIPANTES!A260,Trials!$J$3:$J$53)+SUMIF(Trials!$K$3:$K$53,PARTICIPANTES!A260,Trials!$L$3:$L$53)+SUMIF(Trials!$M$3:$M$53,PARTICIPANTES!A260,Trials!$N$3:$N$53)</f>
        <v>0</v>
      </c>
      <c r="K260">
        <f>SUMIF('Pre-Estatal'!$C$3:$C$39,PARTICIPANTES!A260,'Pre-Estatal'!$D$3:$D$39)+SUMIF('Pre-Estatal'!$E$3:$E$39,PARTICIPANTES!A260,'Pre-Estatal'!$F$3:$F$39)+SUMIF('Pre-Estatal'!$G$3:$G$39,PARTICIPANTES!A260,'Pre-Estatal'!$H$3:$H$39)+SUMIF('Pre-Estatal'!$I$3:$I$39,PARTICIPANTES!A260,'Pre-Estatal'!$J$3:$J$39)+SUMIF('Pre-Estatal'!$K$3:$K$39,PARTICIPANTES!A260,'Pre-Estatal'!$L$3:$L$39)+SUMIF('Pre-Estatal'!$M$3:$M$39,PARTICIPANTES!A260,'Pre-Estatal'!$N$3:$N$39)+SUMIF('Pre-Estatal'!$O$3:$O$39,PARTICIPANTES!A260,'Pre-Estatal'!$P$3:$P$39)+SUMIF('Pre-Estatal'!$Q$3:$Q$39,PARTICIPANTES!A260,'Pre-Estatal'!$R$3:$R$39)+SUMIF('Pre-Estatal'!$S$3:$S$39,PARTICIPANTES!A260,'Pre-Estatal'!$T$3:$T$39)+SUMIF('Pre-Estatal'!$U$3:$U$39,PARTICIPANTES!A260,'Pre-Estatal'!$V$3:$V$39)+SUMIF('Pre-Estatal'!$W$3:$W$39,PARTICIPANTES!A260,'Pre-Estatal'!$X$3:$X$39)+SUMIF('Pre-Estatal'!$Y$3:$Y$39,PARTICIPANTES!A260,'Pre-Estatal'!$Z$3:$Z$39)</f>
        <v>0</v>
      </c>
      <c r="L260">
        <f ca="1">SUMIF(Estatal!$C$3:$C$39,PARTICIPANTES!A260,Estatal!$D$3:$D$39)+SUMIF(Estatal!$E$3:$E$39,PARTICIPANTES!A260,Estatal!$F$3:$F$39)+SUMIF(Estatal!$G$3:$G$39,PARTICIPANTES!A260,Estatal!$H$3:$H$39)+SUMIF(Estatal!$I$3:$I$39,PARTICIPANTES!A260,Estatal!$J$3:$J$39)+SUMIF(Estatal!$K$3:$K$39,PARTICIPANTES!A260,Estatal!$L$3:$L$39)+SUMIF(Estatal!$M$3:$M$39,PARTICIPANTES!A260,Estatal!$N$3:$N$39)+SUMIF(Estatal!$O$3:$O$39,PARTICIPANTES!A260,Estatal!$P$3:$P$39)+SUMIF(Estatal!$Q$3:$MQ$39,PARTICIPANTES!A260,Estatal!$R$3:$R$39)+SUMIF(Estatal!$S$3:$S$39,PARTICIPANTES!A260,Estatal!$T$3:$T$39)+SUMIF(Estatal!$U$3:$U$39,PARTICIPANTES!A260,Estatal!$V$3:$V$39)+SUMIF(Estatal!$W$3:$W$39,PARTICIPANTES!A260,Estatal!$X$3:$X$39)+SUMIF(Estatal!$Y$3:$Y$39,PARTICIPANTES!A260,Estatal!$Z$3:$Z$39)</f>
        <v>0</v>
      </c>
      <c r="O260" s="24">
        <f t="shared" ca="1" si="6"/>
        <v>0</v>
      </c>
    </row>
    <row r="261" spans="1:15">
      <c r="A261" t="s">
        <v>309</v>
      </c>
      <c r="B261" t="s">
        <v>82</v>
      </c>
      <c r="C261" s="6" t="s">
        <v>20</v>
      </c>
      <c r="D261" s="6" t="s">
        <v>18</v>
      </c>
      <c r="E261" s="51">
        <v>2000</v>
      </c>
      <c r="F261">
        <f>SUMIF(Liga!$A$2:$A$501,PARTICIPANTES!A261,Liga!$J$2:$J$501)</f>
        <v>40</v>
      </c>
      <c r="G261">
        <f>SUMIF('Copa EUS ABS Equipos'!$A$2:$A$26,PARTICIPANTES!A261,'Copa EUS ABS Equipos'!$C$2:$C$26)</f>
        <v>0</v>
      </c>
      <c r="J261">
        <f>SUMIF(Trials!$C$3:$C$53,PARTICIPANTES!A261,Trials!$D$3:$D$53)+SUMIF(Trials!$E$3:$E$53,PARTICIPANTES!A261,Trials!$F$3:$F$53)+SUMIF(Trials!$G$3:$G$53,PARTICIPANTES!A261,Trials!$H$3:$H$53)+SUMIF(Trials!$I$3:$I$53,PARTICIPANTES!A261,Trials!$J$3:$J$53)+SUMIF(Trials!$K$3:$K$53,PARTICIPANTES!A261,Trials!$L$3:$L$53)+SUMIF(Trials!$M$3:$M$53,PARTICIPANTES!A261,Trials!$N$3:$N$53)</f>
        <v>0</v>
      </c>
      <c r="K261">
        <f>SUMIF('Pre-Estatal'!$C$3:$C$39,PARTICIPANTES!A261,'Pre-Estatal'!$D$3:$D$39)+SUMIF('Pre-Estatal'!$E$3:$E$39,PARTICIPANTES!A261,'Pre-Estatal'!$F$3:$F$39)+SUMIF('Pre-Estatal'!$G$3:$G$39,PARTICIPANTES!A261,'Pre-Estatal'!$H$3:$H$39)+SUMIF('Pre-Estatal'!$I$3:$I$39,PARTICIPANTES!A261,'Pre-Estatal'!$J$3:$J$39)+SUMIF('Pre-Estatal'!$K$3:$K$39,PARTICIPANTES!A261,'Pre-Estatal'!$L$3:$L$39)+SUMIF('Pre-Estatal'!$M$3:$M$39,PARTICIPANTES!A261,'Pre-Estatal'!$N$3:$N$39)+SUMIF('Pre-Estatal'!$O$3:$O$39,PARTICIPANTES!A261,'Pre-Estatal'!$P$3:$P$39)+SUMIF('Pre-Estatal'!$Q$3:$Q$39,PARTICIPANTES!A261,'Pre-Estatal'!$R$3:$R$39)+SUMIF('Pre-Estatal'!$S$3:$S$39,PARTICIPANTES!A261,'Pre-Estatal'!$T$3:$T$39)+SUMIF('Pre-Estatal'!$U$3:$U$39,PARTICIPANTES!A261,'Pre-Estatal'!$V$3:$V$39)+SUMIF('Pre-Estatal'!$W$3:$W$39,PARTICIPANTES!A261,'Pre-Estatal'!$X$3:$X$39)+SUMIF('Pre-Estatal'!$Y$3:$Y$39,PARTICIPANTES!A261,'Pre-Estatal'!$Z$3:$Z$39)</f>
        <v>0</v>
      </c>
      <c r="L261">
        <f ca="1">SUMIF(Estatal!$C$3:$C$39,PARTICIPANTES!A261,Estatal!$D$3:$D$39)+SUMIF(Estatal!$E$3:$E$39,PARTICIPANTES!A261,Estatal!$F$3:$F$39)+SUMIF(Estatal!$G$3:$G$39,PARTICIPANTES!A261,Estatal!$H$3:$H$39)+SUMIF(Estatal!$I$3:$I$39,PARTICIPANTES!A261,Estatal!$J$3:$J$39)+SUMIF(Estatal!$K$3:$K$39,PARTICIPANTES!A261,Estatal!$L$3:$L$39)+SUMIF(Estatal!$M$3:$M$39,PARTICIPANTES!A261,Estatal!$N$3:$N$39)+SUMIF(Estatal!$O$3:$O$39,PARTICIPANTES!A261,Estatal!$P$3:$P$39)+SUMIF(Estatal!$Q$3:$MQ$39,PARTICIPANTES!A261,Estatal!$R$3:$R$39)+SUMIF(Estatal!$S$3:$S$39,PARTICIPANTES!A261,Estatal!$T$3:$T$39)+SUMIF(Estatal!$U$3:$U$39,PARTICIPANTES!A261,Estatal!$V$3:$V$39)+SUMIF(Estatal!$W$3:$W$39,PARTICIPANTES!A261,Estatal!$X$3:$X$39)+SUMIF(Estatal!$Y$3:$Y$39,PARTICIPANTES!A261,Estatal!$Z$3:$Z$39)</f>
        <v>0</v>
      </c>
      <c r="O261" s="24">
        <f t="shared" ca="1" si="6"/>
        <v>40</v>
      </c>
    </row>
    <row r="262" spans="1:15">
      <c r="A262" t="s">
        <v>310</v>
      </c>
      <c r="B262" t="s">
        <v>29</v>
      </c>
      <c r="C262" s="6" t="s">
        <v>58</v>
      </c>
      <c r="D262" s="6" t="s">
        <v>18</v>
      </c>
      <c r="E262" s="51">
        <v>1967</v>
      </c>
      <c r="F262">
        <f>SUMIF(Liga!$A$2:$A$501,PARTICIPANTES!A262,Liga!$J$2:$J$501)</f>
        <v>30</v>
      </c>
      <c r="G262">
        <f>SUMIF('Copa EUS ABS Equipos'!$A$2:$A$26,PARTICIPANTES!A262,'Copa EUS ABS Equipos'!$C$2:$C$26)</f>
        <v>0</v>
      </c>
      <c r="J262">
        <f>SUMIF(Trials!$C$3:$C$53,PARTICIPANTES!A262,Trials!$D$3:$D$53)+SUMIF(Trials!$E$3:$E$53,PARTICIPANTES!A262,Trials!$F$3:$F$53)+SUMIF(Trials!$G$3:$G$53,PARTICIPANTES!A262,Trials!$H$3:$H$53)+SUMIF(Trials!$I$3:$I$53,PARTICIPANTES!A262,Trials!$J$3:$J$53)+SUMIF(Trials!$K$3:$K$53,PARTICIPANTES!A262,Trials!$L$3:$L$53)+SUMIF(Trials!$M$3:$M$53,PARTICIPANTES!A262,Trials!$N$3:$N$53)</f>
        <v>0</v>
      </c>
      <c r="K262">
        <f>SUMIF('Pre-Estatal'!$C$3:$C$39,PARTICIPANTES!A262,'Pre-Estatal'!$D$3:$D$39)+SUMIF('Pre-Estatal'!$E$3:$E$39,PARTICIPANTES!A262,'Pre-Estatal'!$F$3:$F$39)+SUMIF('Pre-Estatal'!$G$3:$G$39,PARTICIPANTES!A262,'Pre-Estatal'!$H$3:$H$39)+SUMIF('Pre-Estatal'!$I$3:$I$39,PARTICIPANTES!A262,'Pre-Estatal'!$J$3:$J$39)+SUMIF('Pre-Estatal'!$K$3:$K$39,PARTICIPANTES!A262,'Pre-Estatal'!$L$3:$L$39)+SUMIF('Pre-Estatal'!$M$3:$M$39,PARTICIPANTES!A262,'Pre-Estatal'!$N$3:$N$39)+SUMIF('Pre-Estatal'!$O$3:$O$39,PARTICIPANTES!A262,'Pre-Estatal'!$P$3:$P$39)+SUMIF('Pre-Estatal'!$Q$3:$Q$39,PARTICIPANTES!A262,'Pre-Estatal'!$R$3:$R$39)+SUMIF('Pre-Estatal'!$S$3:$S$39,PARTICIPANTES!A262,'Pre-Estatal'!$T$3:$T$39)+SUMIF('Pre-Estatal'!$U$3:$U$39,PARTICIPANTES!A262,'Pre-Estatal'!$V$3:$V$39)+SUMIF('Pre-Estatal'!$W$3:$W$39,PARTICIPANTES!A262,'Pre-Estatal'!$X$3:$X$39)+SUMIF('Pre-Estatal'!$Y$3:$Y$39,PARTICIPANTES!A262,'Pre-Estatal'!$Z$3:$Z$39)</f>
        <v>0</v>
      </c>
      <c r="L262">
        <f ca="1">SUMIF(Estatal!$C$3:$C$39,PARTICIPANTES!A262,Estatal!$D$3:$D$39)+SUMIF(Estatal!$E$3:$E$39,PARTICIPANTES!A262,Estatal!$F$3:$F$39)+SUMIF(Estatal!$G$3:$G$39,PARTICIPANTES!A262,Estatal!$H$3:$H$39)+SUMIF(Estatal!$I$3:$I$39,PARTICIPANTES!A262,Estatal!$J$3:$J$39)+SUMIF(Estatal!$K$3:$K$39,PARTICIPANTES!A262,Estatal!$L$3:$L$39)+SUMIF(Estatal!$M$3:$M$39,PARTICIPANTES!A262,Estatal!$N$3:$N$39)+SUMIF(Estatal!$O$3:$O$39,PARTICIPANTES!A262,Estatal!$P$3:$P$39)+SUMIF(Estatal!$Q$3:$MQ$39,PARTICIPANTES!A262,Estatal!$R$3:$R$39)+SUMIF(Estatal!$S$3:$S$39,PARTICIPANTES!A262,Estatal!$T$3:$T$39)+SUMIF(Estatal!$U$3:$U$39,PARTICIPANTES!A262,Estatal!$V$3:$V$39)+SUMIF(Estatal!$W$3:$W$39,PARTICIPANTES!A262,Estatal!$X$3:$X$39)+SUMIF(Estatal!$Y$3:$Y$39,PARTICIPANTES!A262,Estatal!$Z$3:$Z$39)</f>
        <v>0</v>
      </c>
      <c r="O262" s="24">
        <f t="shared" ca="1" si="6"/>
        <v>30</v>
      </c>
    </row>
    <row r="263" spans="1:15">
      <c r="A263" t="s">
        <v>311</v>
      </c>
      <c r="B263" t="s">
        <v>29</v>
      </c>
      <c r="C263" s="6" t="s">
        <v>58</v>
      </c>
      <c r="D263" s="6" t="s">
        <v>18</v>
      </c>
      <c r="E263" s="51">
        <v>1969</v>
      </c>
      <c r="F263">
        <f>SUMIF(Liga!$A$2:$A$501,PARTICIPANTES!A263,Liga!$J$2:$J$501)</f>
        <v>140</v>
      </c>
      <c r="G263">
        <f>SUMIF('Copa EUS ABS Equipos'!$A$2:$A$26,PARTICIPANTES!A263,'Copa EUS ABS Equipos'!$C$2:$C$26)</f>
        <v>0</v>
      </c>
      <c r="J263">
        <f>SUMIF(Trials!$C$3:$C$53,PARTICIPANTES!A263,Trials!$D$3:$D$53)+SUMIF(Trials!$E$3:$E$53,PARTICIPANTES!A263,Trials!$F$3:$F$53)+SUMIF(Trials!$G$3:$G$53,PARTICIPANTES!A263,Trials!$H$3:$H$53)+SUMIF(Trials!$I$3:$I$53,PARTICIPANTES!A263,Trials!$J$3:$J$53)+SUMIF(Trials!$K$3:$K$53,PARTICIPANTES!A263,Trials!$L$3:$L$53)+SUMIF(Trials!$M$3:$M$53,PARTICIPANTES!A263,Trials!$N$3:$N$53)</f>
        <v>0</v>
      </c>
      <c r="K263">
        <f>SUMIF('Pre-Estatal'!$C$3:$C$39,PARTICIPANTES!A263,'Pre-Estatal'!$D$3:$D$39)+SUMIF('Pre-Estatal'!$E$3:$E$39,PARTICIPANTES!A263,'Pre-Estatal'!$F$3:$F$39)+SUMIF('Pre-Estatal'!$G$3:$G$39,PARTICIPANTES!A263,'Pre-Estatal'!$H$3:$H$39)+SUMIF('Pre-Estatal'!$I$3:$I$39,PARTICIPANTES!A263,'Pre-Estatal'!$J$3:$J$39)+SUMIF('Pre-Estatal'!$K$3:$K$39,PARTICIPANTES!A263,'Pre-Estatal'!$L$3:$L$39)+SUMIF('Pre-Estatal'!$M$3:$M$39,PARTICIPANTES!A263,'Pre-Estatal'!$N$3:$N$39)+SUMIF('Pre-Estatal'!$O$3:$O$39,PARTICIPANTES!A263,'Pre-Estatal'!$P$3:$P$39)+SUMIF('Pre-Estatal'!$Q$3:$Q$39,PARTICIPANTES!A263,'Pre-Estatal'!$R$3:$R$39)+SUMIF('Pre-Estatal'!$S$3:$S$39,PARTICIPANTES!A263,'Pre-Estatal'!$T$3:$T$39)+SUMIF('Pre-Estatal'!$U$3:$U$39,PARTICIPANTES!A263,'Pre-Estatal'!$V$3:$V$39)+SUMIF('Pre-Estatal'!$W$3:$W$39,PARTICIPANTES!A263,'Pre-Estatal'!$X$3:$X$39)+SUMIF('Pre-Estatal'!$Y$3:$Y$39,PARTICIPANTES!A263,'Pre-Estatal'!$Z$3:$Z$39)</f>
        <v>0</v>
      </c>
      <c r="L263">
        <f ca="1">SUMIF(Estatal!$C$3:$C$39,PARTICIPANTES!A263,Estatal!$D$3:$D$39)+SUMIF(Estatal!$E$3:$E$39,PARTICIPANTES!A263,Estatal!$F$3:$F$39)+SUMIF(Estatal!$G$3:$G$39,PARTICIPANTES!A263,Estatal!$H$3:$H$39)+SUMIF(Estatal!$I$3:$I$39,PARTICIPANTES!A263,Estatal!$J$3:$J$39)+SUMIF(Estatal!$K$3:$K$39,PARTICIPANTES!A263,Estatal!$L$3:$L$39)+SUMIF(Estatal!$M$3:$M$39,PARTICIPANTES!A263,Estatal!$N$3:$N$39)+SUMIF(Estatal!$O$3:$O$39,PARTICIPANTES!A263,Estatal!$P$3:$P$39)+SUMIF(Estatal!$Q$3:$MQ$39,PARTICIPANTES!A263,Estatal!$R$3:$R$39)+SUMIF(Estatal!$S$3:$S$39,PARTICIPANTES!A263,Estatal!$T$3:$T$39)+SUMIF(Estatal!$U$3:$U$39,PARTICIPANTES!A263,Estatal!$V$3:$V$39)+SUMIF(Estatal!$W$3:$W$39,PARTICIPANTES!A263,Estatal!$X$3:$X$39)+SUMIF(Estatal!$Y$3:$Y$39,PARTICIPANTES!A263,Estatal!$Z$3:$Z$39)</f>
        <v>0</v>
      </c>
      <c r="O263" s="24">
        <f t="shared" ca="1" si="6"/>
        <v>140</v>
      </c>
    </row>
    <row r="264" spans="1:15">
      <c r="A264" t="s">
        <v>312</v>
      </c>
      <c r="B264" t="s">
        <v>313</v>
      </c>
      <c r="C264" s="6" t="s">
        <v>17</v>
      </c>
      <c r="D264" s="6" t="s">
        <v>18</v>
      </c>
      <c r="E264" s="51">
        <v>2008</v>
      </c>
      <c r="F264">
        <f>SUMIF(Liga!$A$2:$A$501,PARTICIPANTES!A264,Liga!$J$2:$J$501)</f>
        <v>80</v>
      </c>
      <c r="G264">
        <f>SUMIF('Copa EUS ABS Equipos'!$A$2:$A$26,PARTICIPANTES!A264,'Copa EUS ABS Equipos'!$C$2:$C$26)</f>
        <v>0</v>
      </c>
      <c r="J264">
        <f>SUMIF(Trials!$C$3:$C$53,PARTICIPANTES!A264,Trials!$D$3:$D$53)+SUMIF(Trials!$E$3:$E$53,PARTICIPANTES!A264,Trials!$F$3:$F$53)+SUMIF(Trials!$G$3:$G$53,PARTICIPANTES!A264,Trials!$H$3:$H$53)+SUMIF(Trials!$I$3:$I$53,PARTICIPANTES!A264,Trials!$J$3:$J$53)+SUMIF(Trials!$K$3:$K$53,PARTICIPANTES!A264,Trials!$L$3:$L$53)+SUMIF(Trials!$M$3:$M$53,PARTICIPANTES!A264,Trials!$N$3:$N$53)</f>
        <v>0</v>
      </c>
      <c r="K264">
        <f>SUMIF('Pre-Estatal'!$C$3:$C$39,PARTICIPANTES!A264,'Pre-Estatal'!$D$3:$D$39)+SUMIF('Pre-Estatal'!$E$3:$E$39,PARTICIPANTES!A264,'Pre-Estatal'!$F$3:$F$39)+SUMIF('Pre-Estatal'!$G$3:$G$39,PARTICIPANTES!A264,'Pre-Estatal'!$H$3:$H$39)+SUMIF('Pre-Estatal'!$I$3:$I$39,PARTICIPANTES!A264,'Pre-Estatal'!$J$3:$J$39)+SUMIF('Pre-Estatal'!$K$3:$K$39,PARTICIPANTES!A264,'Pre-Estatal'!$L$3:$L$39)+SUMIF('Pre-Estatal'!$M$3:$M$39,PARTICIPANTES!A264,'Pre-Estatal'!$N$3:$N$39)+SUMIF('Pre-Estatal'!$O$3:$O$39,PARTICIPANTES!A264,'Pre-Estatal'!$P$3:$P$39)+SUMIF('Pre-Estatal'!$Q$3:$Q$39,PARTICIPANTES!A264,'Pre-Estatal'!$R$3:$R$39)+SUMIF('Pre-Estatal'!$S$3:$S$39,PARTICIPANTES!A264,'Pre-Estatal'!$T$3:$T$39)+SUMIF('Pre-Estatal'!$U$3:$U$39,PARTICIPANTES!A264,'Pre-Estatal'!$V$3:$V$39)+SUMIF('Pre-Estatal'!$W$3:$W$39,PARTICIPANTES!A264,'Pre-Estatal'!$X$3:$X$39)+SUMIF('Pre-Estatal'!$Y$3:$Y$39,PARTICIPANTES!A264,'Pre-Estatal'!$Z$3:$Z$39)</f>
        <v>0</v>
      </c>
      <c r="L264">
        <f ca="1">SUMIF(Estatal!$C$3:$C$39,PARTICIPANTES!A264,Estatal!$D$3:$D$39)+SUMIF(Estatal!$E$3:$E$39,PARTICIPANTES!A264,Estatal!$F$3:$F$39)+SUMIF(Estatal!$G$3:$G$39,PARTICIPANTES!A264,Estatal!$H$3:$H$39)+SUMIF(Estatal!$I$3:$I$39,PARTICIPANTES!A264,Estatal!$J$3:$J$39)+SUMIF(Estatal!$K$3:$K$39,PARTICIPANTES!A264,Estatal!$L$3:$L$39)+SUMIF(Estatal!$M$3:$M$39,PARTICIPANTES!A264,Estatal!$N$3:$N$39)+SUMIF(Estatal!$O$3:$O$39,PARTICIPANTES!A264,Estatal!$P$3:$P$39)+SUMIF(Estatal!$Q$3:$MQ$39,PARTICIPANTES!A264,Estatal!$R$3:$R$39)+SUMIF(Estatal!$S$3:$S$39,PARTICIPANTES!A264,Estatal!$T$3:$T$39)+SUMIF(Estatal!$U$3:$U$39,PARTICIPANTES!A264,Estatal!$V$3:$V$39)+SUMIF(Estatal!$W$3:$W$39,PARTICIPANTES!A264,Estatal!$X$3:$X$39)+SUMIF(Estatal!$Y$3:$Y$39,PARTICIPANTES!A264,Estatal!$Z$3:$Z$39)</f>
        <v>0</v>
      </c>
      <c r="O264" s="24">
        <f t="shared" ca="1" si="6"/>
        <v>80</v>
      </c>
    </row>
    <row r="265" spans="1:15">
      <c r="A265" t="s">
        <v>314</v>
      </c>
      <c r="B265" t="s">
        <v>313</v>
      </c>
      <c r="C265" s="6" t="s">
        <v>58</v>
      </c>
      <c r="D265" s="6" t="s">
        <v>18</v>
      </c>
      <c r="E265" s="51">
        <v>1972</v>
      </c>
      <c r="F265">
        <f>SUMIF(Liga!$A$2:$A$501,PARTICIPANTES!A265,Liga!$J$2:$J$501)</f>
        <v>0</v>
      </c>
      <c r="G265">
        <f>SUMIF('Copa EUS ABS Equipos'!$A$2:$A$26,PARTICIPANTES!A265,'Copa EUS ABS Equipos'!$C$2:$C$26)</f>
        <v>0</v>
      </c>
      <c r="J265">
        <f>SUMIF(Trials!$C$3:$C$53,PARTICIPANTES!A265,Trials!$D$3:$D$53)+SUMIF(Trials!$E$3:$E$53,PARTICIPANTES!A265,Trials!$F$3:$F$53)+SUMIF(Trials!$G$3:$G$53,PARTICIPANTES!A265,Trials!$H$3:$H$53)+SUMIF(Trials!$I$3:$I$53,PARTICIPANTES!A265,Trials!$J$3:$J$53)+SUMIF(Trials!$K$3:$K$53,PARTICIPANTES!A265,Trials!$L$3:$L$53)+SUMIF(Trials!$M$3:$M$53,PARTICIPANTES!A265,Trials!$N$3:$N$53)</f>
        <v>0</v>
      </c>
      <c r="K265">
        <f>SUMIF('Pre-Estatal'!$C$3:$C$39,PARTICIPANTES!A265,'Pre-Estatal'!$D$3:$D$39)+SUMIF('Pre-Estatal'!$E$3:$E$39,PARTICIPANTES!A265,'Pre-Estatal'!$F$3:$F$39)+SUMIF('Pre-Estatal'!$G$3:$G$39,PARTICIPANTES!A265,'Pre-Estatal'!$H$3:$H$39)+SUMIF('Pre-Estatal'!$I$3:$I$39,PARTICIPANTES!A265,'Pre-Estatal'!$J$3:$J$39)+SUMIF('Pre-Estatal'!$K$3:$K$39,PARTICIPANTES!A265,'Pre-Estatal'!$L$3:$L$39)+SUMIF('Pre-Estatal'!$M$3:$M$39,PARTICIPANTES!A265,'Pre-Estatal'!$N$3:$N$39)+SUMIF('Pre-Estatal'!$O$3:$O$39,PARTICIPANTES!A265,'Pre-Estatal'!$P$3:$P$39)+SUMIF('Pre-Estatal'!$Q$3:$Q$39,PARTICIPANTES!A265,'Pre-Estatal'!$R$3:$R$39)+SUMIF('Pre-Estatal'!$S$3:$S$39,PARTICIPANTES!A265,'Pre-Estatal'!$T$3:$T$39)+SUMIF('Pre-Estatal'!$U$3:$U$39,PARTICIPANTES!A265,'Pre-Estatal'!$V$3:$V$39)+SUMIF('Pre-Estatal'!$W$3:$W$39,PARTICIPANTES!A265,'Pre-Estatal'!$X$3:$X$39)+SUMIF('Pre-Estatal'!$Y$3:$Y$39,PARTICIPANTES!A265,'Pre-Estatal'!$Z$3:$Z$39)</f>
        <v>0</v>
      </c>
      <c r="L265">
        <f ca="1">SUMIF(Estatal!$C$3:$C$39,PARTICIPANTES!A265,Estatal!$D$3:$D$39)+SUMIF(Estatal!$E$3:$E$39,PARTICIPANTES!A265,Estatal!$F$3:$F$39)+SUMIF(Estatal!$G$3:$G$39,PARTICIPANTES!A265,Estatal!$H$3:$H$39)+SUMIF(Estatal!$I$3:$I$39,PARTICIPANTES!A265,Estatal!$J$3:$J$39)+SUMIF(Estatal!$K$3:$K$39,PARTICIPANTES!A265,Estatal!$L$3:$L$39)+SUMIF(Estatal!$M$3:$M$39,PARTICIPANTES!A265,Estatal!$N$3:$N$39)+SUMIF(Estatal!$O$3:$O$39,PARTICIPANTES!A265,Estatal!$P$3:$P$39)+SUMIF(Estatal!$Q$3:$MQ$39,PARTICIPANTES!A265,Estatal!$R$3:$R$39)+SUMIF(Estatal!$S$3:$S$39,PARTICIPANTES!A265,Estatal!$T$3:$T$39)+SUMIF(Estatal!$U$3:$U$39,PARTICIPANTES!A265,Estatal!$V$3:$V$39)+SUMIF(Estatal!$W$3:$W$39,PARTICIPANTES!A265,Estatal!$X$3:$X$39)+SUMIF(Estatal!$Y$3:$Y$39,PARTICIPANTES!A265,Estatal!$Z$3:$Z$39)</f>
        <v>0</v>
      </c>
      <c r="O265" s="24">
        <f t="shared" ca="1" si="6"/>
        <v>0</v>
      </c>
    </row>
    <row r="266" spans="1:15">
      <c r="A266" t="s">
        <v>315</v>
      </c>
      <c r="B266" t="s">
        <v>313</v>
      </c>
      <c r="C266" s="6" t="s">
        <v>26</v>
      </c>
      <c r="D266" s="6" t="s">
        <v>18</v>
      </c>
      <c r="E266" s="51">
        <v>1983</v>
      </c>
      <c r="F266">
        <f>SUMIF(Liga!$A$2:$A$501,PARTICIPANTES!A266,Liga!$J$2:$J$501)</f>
        <v>20</v>
      </c>
      <c r="G266">
        <f>SUMIF('Copa EUS ABS Equipos'!$A$2:$A$26,PARTICIPANTES!A266,'Copa EUS ABS Equipos'!$C$2:$C$26)</f>
        <v>0</v>
      </c>
      <c r="J266">
        <f>SUMIF(Trials!$C$3:$C$53,PARTICIPANTES!A266,Trials!$D$3:$D$53)+SUMIF(Trials!$E$3:$E$53,PARTICIPANTES!A266,Trials!$F$3:$F$53)+SUMIF(Trials!$G$3:$G$53,PARTICIPANTES!A266,Trials!$H$3:$H$53)+SUMIF(Trials!$I$3:$I$53,PARTICIPANTES!A266,Trials!$J$3:$J$53)+SUMIF(Trials!$K$3:$K$53,PARTICIPANTES!A266,Trials!$L$3:$L$53)+SUMIF(Trials!$M$3:$M$53,PARTICIPANTES!A266,Trials!$N$3:$N$53)</f>
        <v>0</v>
      </c>
      <c r="K266">
        <f>SUMIF('Pre-Estatal'!$C$3:$C$39,PARTICIPANTES!A266,'Pre-Estatal'!$D$3:$D$39)+SUMIF('Pre-Estatal'!$E$3:$E$39,PARTICIPANTES!A266,'Pre-Estatal'!$F$3:$F$39)+SUMIF('Pre-Estatal'!$G$3:$G$39,PARTICIPANTES!A266,'Pre-Estatal'!$H$3:$H$39)+SUMIF('Pre-Estatal'!$I$3:$I$39,PARTICIPANTES!A266,'Pre-Estatal'!$J$3:$J$39)+SUMIF('Pre-Estatal'!$K$3:$K$39,PARTICIPANTES!A266,'Pre-Estatal'!$L$3:$L$39)+SUMIF('Pre-Estatal'!$M$3:$M$39,PARTICIPANTES!A266,'Pre-Estatal'!$N$3:$N$39)+SUMIF('Pre-Estatal'!$O$3:$O$39,PARTICIPANTES!A266,'Pre-Estatal'!$P$3:$P$39)+SUMIF('Pre-Estatal'!$Q$3:$Q$39,PARTICIPANTES!A266,'Pre-Estatal'!$R$3:$R$39)+SUMIF('Pre-Estatal'!$S$3:$S$39,PARTICIPANTES!A266,'Pre-Estatal'!$T$3:$T$39)+SUMIF('Pre-Estatal'!$U$3:$U$39,PARTICIPANTES!A266,'Pre-Estatal'!$V$3:$V$39)+SUMIF('Pre-Estatal'!$W$3:$W$39,PARTICIPANTES!A266,'Pre-Estatal'!$X$3:$X$39)+SUMIF('Pre-Estatal'!$Y$3:$Y$39,PARTICIPANTES!A266,'Pre-Estatal'!$Z$3:$Z$39)</f>
        <v>0</v>
      </c>
      <c r="L266">
        <f ca="1">SUMIF(Estatal!$C$3:$C$39,PARTICIPANTES!A266,Estatal!$D$3:$D$39)+SUMIF(Estatal!$E$3:$E$39,PARTICIPANTES!A266,Estatal!$F$3:$F$39)+SUMIF(Estatal!$G$3:$G$39,PARTICIPANTES!A266,Estatal!$H$3:$H$39)+SUMIF(Estatal!$I$3:$I$39,PARTICIPANTES!A266,Estatal!$J$3:$J$39)+SUMIF(Estatal!$K$3:$K$39,PARTICIPANTES!A266,Estatal!$L$3:$L$39)+SUMIF(Estatal!$M$3:$M$39,PARTICIPANTES!A266,Estatal!$N$3:$N$39)+SUMIF(Estatal!$O$3:$O$39,PARTICIPANTES!A266,Estatal!$P$3:$P$39)+SUMIF(Estatal!$Q$3:$MQ$39,PARTICIPANTES!A266,Estatal!$R$3:$R$39)+SUMIF(Estatal!$S$3:$S$39,PARTICIPANTES!A266,Estatal!$T$3:$T$39)+SUMIF(Estatal!$U$3:$U$39,PARTICIPANTES!A266,Estatal!$V$3:$V$39)+SUMIF(Estatal!$W$3:$W$39,PARTICIPANTES!A266,Estatal!$X$3:$X$39)+SUMIF(Estatal!$Y$3:$Y$39,PARTICIPANTES!A266,Estatal!$Z$3:$Z$39)</f>
        <v>0</v>
      </c>
      <c r="O266" s="24">
        <f t="shared" ca="1" si="6"/>
        <v>20</v>
      </c>
    </row>
    <row r="267" spans="1:15">
      <c r="A267" t="s">
        <v>316</v>
      </c>
      <c r="B267" t="s">
        <v>313</v>
      </c>
      <c r="C267" s="6" t="s">
        <v>49</v>
      </c>
      <c r="D267" s="6" t="s">
        <v>18</v>
      </c>
      <c r="E267" s="51">
        <v>2011</v>
      </c>
      <c r="F267">
        <f>SUMIF(Liga!$A$2:$A$501,PARTICIPANTES!A267,Liga!$J$2:$J$501)</f>
        <v>100</v>
      </c>
      <c r="G267">
        <f>SUMIF('Copa EUS ABS Equipos'!$A$2:$A$26,PARTICIPANTES!A267,'Copa EUS ABS Equipos'!$C$2:$C$26)</f>
        <v>0</v>
      </c>
      <c r="J267">
        <f>SUMIF(Trials!$C$3:$C$53,PARTICIPANTES!A267,Trials!$D$3:$D$53)+SUMIF(Trials!$E$3:$E$53,PARTICIPANTES!A267,Trials!$F$3:$F$53)+SUMIF(Trials!$G$3:$G$53,PARTICIPANTES!A267,Trials!$H$3:$H$53)+SUMIF(Trials!$I$3:$I$53,PARTICIPANTES!A267,Trials!$J$3:$J$53)+SUMIF(Trials!$K$3:$K$53,PARTICIPANTES!A267,Trials!$L$3:$L$53)+SUMIF(Trials!$M$3:$M$53,PARTICIPANTES!A267,Trials!$N$3:$N$53)</f>
        <v>0</v>
      </c>
      <c r="K267">
        <f>SUMIF('Pre-Estatal'!$C$3:$C$39,PARTICIPANTES!A267,'Pre-Estatal'!$D$3:$D$39)+SUMIF('Pre-Estatal'!$E$3:$E$39,PARTICIPANTES!A267,'Pre-Estatal'!$F$3:$F$39)+SUMIF('Pre-Estatal'!$G$3:$G$39,PARTICIPANTES!A267,'Pre-Estatal'!$H$3:$H$39)+SUMIF('Pre-Estatal'!$I$3:$I$39,PARTICIPANTES!A267,'Pre-Estatal'!$J$3:$J$39)+SUMIF('Pre-Estatal'!$K$3:$K$39,PARTICIPANTES!A267,'Pre-Estatal'!$L$3:$L$39)+SUMIF('Pre-Estatal'!$M$3:$M$39,PARTICIPANTES!A267,'Pre-Estatal'!$N$3:$N$39)+SUMIF('Pre-Estatal'!$O$3:$O$39,PARTICIPANTES!A267,'Pre-Estatal'!$P$3:$P$39)+SUMIF('Pre-Estatal'!$Q$3:$Q$39,PARTICIPANTES!A267,'Pre-Estatal'!$R$3:$R$39)+SUMIF('Pre-Estatal'!$S$3:$S$39,PARTICIPANTES!A267,'Pre-Estatal'!$T$3:$T$39)+SUMIF('Pre-Estatal'!$U$3:$U$39,PARTICIPANTES!A267,'Pre-Estatal'!$V$3:$V$39)+SUMIF('Pre-Estatal'!$W$3:$W$39,PARTICIPANTES!A267,'Pre-Estatal'!$X$3:$X$39)+SUMIF('Pre-Estatal'!$Y$3:$Y$39,PARTICIPANTES!A267,'Pre-Estatal'!$Z$3:$Z$39)</f>
        <v>0</v>
      </c>
      <c r="L267">
        <f ca="1">SUMIF(Estatal!$C$3:$C$39,PARTICIPANTES!A267,Estatal!$D$3:$D$39)+SUMIF(Estatal!$E$3:$E$39,PARTICIPANTES!A267,Estatal!$F$3:$F$39)+SUMIF(Estatal!$G$3:$G$39,PARTICIPANTES!A267,Estatal!$H$3:$H$39)+SUMIF(Estatal!$I$3:$I$39,PARTICIPANTES!A267,Estatal!$J$3:$J$39)+SUMIF(Estatal!$K$3:$K$39,PARTICIPANTES!A267,Estatal!$L$3:$L$39)+SUMIF(Estatal!$M$3:$M$39,PARTICIPANTES!A267,Estatal!$N$3:$N$39)+SUMIF(Estatal!$O$3:$O$39,PARTICIPANTES!A267,Estatal!$P$3:$P$39)+SUMIF(Estatal!$Q$3:$MQ$39,PARTICIPANTES!A267,Estatal!$R$3:$R$39)+SUMIF(Estatal!$S$3:$S$39,PARTICIPANTES!A267,Estatal!$T$3:$T$39)+SUMIF(Estatal!$U$3:$U$39,PARTICIPANTES!A267,Estatal!$V$3:$V$39)+SUMIF(Estatal!$W$3:$W$39,PARTICIPANTES!A267,Estatal!$X$3:$X$39)+SUMIF(Estatal!$Y$3:$Y$39,PARTICIPANTES!A267,Estatal!$Z$3:$Z$39)</f>
        <v>0</v>
      </c>
      <c r="O267" s="24">
        <f t="shared" ca="1" si="6"/>
        <v>100</v>
      </c>
    </row>
    <row r="268" spans="1:15">
      <c r="A268" t="s">
        <v>317</v>
      </c>
      <c r="B268" t="s">
        <v>313</v>
      </c>
      <c r="C268" s="6" t="s">
        <v>17</v>
      </c>
      <c r="D268" s="6" t="s">
        <v>18</v>
      </c>
      <c r="E268" s="51">
        <v>2007</v>
      </c>
      <c r="F268">
        <f>SUMIF(Liga!$A$2:$A$501,PARTICIPANTES!A268,Liga!$J$2:$J$501)</f>
        <v>100</v>
      </c>
      <c r="G268">
        <f>SUMIF('Copa EUS ABS Equipos'!$A$2:$A$26,PARTICIPANTES!A268,'Copa EUS ABS Equipos'!$C$2:$C$26)</f>
        <v>0</v>
      </c>
      <c r="J268">
        <f>SUMIF(Trials!$C$3:$C$53,PARTICIPANTES!A268,Trials!$D$3:$D$53)+SUMIF(Trials!$E$3:$E$53,PARTICIPANTES!A268,Trials!$F$3:$F$53)+SUMIF(Trials!$G$3:$G$53,PARTICIPANTES!A268,Trials!$H$3:$H$53)+SUMIF(Trials!$I$3:$I$53,PARTICIPANTES!A268,Trials!$J$3:$J$53)+SUMIF(Trials!$K$3:$K$53,PARTICIPANTES!A268,Trials!$L$3:$L$53)+SUMIF(Trials!$M$3:$M$53,PARTICIPANTES!A268,Trials!$N$3:$N$53)</f>
        <v>0</v>
      </c>
      <c r="K268">
        <f>SUMIF('Pre-Estatal'!$C$3:$C$39,PARTICIPANTES!A268,'Pre-Estatal'!$D$3:$D$39)+SUMIF('Pre-Estatal'!$E$3:$E$39,PARTICIPANTES!A268,'Pre-Estatal'!$F$3:$F$39)+SUMIF('Pre-Estatal'!$G$3:$G$39,PARTICIPANTES!A268,'Pre-Estatal'!$H$3:$H$39)+SUMIF('Pre-Estatal'!$I$3:$I$39,PARTICIPANTES!A268,'Pre-Estatal'!$J$3:$J$39)+SUMIF('Pre-Estatal'!$K$3:$K$39,PARTICIPANTES!A268,'Pre-Estatal'!$L$3:$L$39)+SUMIF('Pre-Estatal'!$M$3:$M$39,PARTICIPANTES!A268,'Pre-Estatal'!$N$3:$N$39)+SUMIF('Pre-Estatal'!$O$3:$O$39,PARTICIPANTES!A268,'Pre-Estatal'!$P$3:$P$39)+SUMIF('Pre-Estatal'!$Q$3:$Q$39,PARTICIPANTES!A268,'Pre-Estatal'!$R$3:$R$39)+SUMIF('Pre-Estatal'!$S$3:$S$39,PARTICIPANTES!A268,'Pre-Estatal'!$T$3:$T$39)+SUMIF('Pre-Estatal'!$U$3:$U$39,PARTICIPANTES!A268,'Pre-Estatal'!$V$3:$V$39)+SUMIF('Pre-Estatal'!$W$3:$W$39,PARTICIPANTES!A268,'Pre-Estatal'!$X$3:$X$39)+SUMIF('Pre-Estatal'!$Y$3:$Y$39,PARTICIPANTES!A268,'Pre-Estatal'!$Z$3:$Z$39)</f>
        <v>0</v>
      </c>
      <c r="L268">
        <f ca="1">SUMIF(Estatal!$C$3:$C$39,PARTICIPANTES!A268,Estatal!$D$3:$D$39)+SUMIF(Estatal!$E$3:$E$39,PARTICIPANTES!A268,Estatal!$F$3:$F$39)+SUMIF(Estatal!$G$3:$G$39,PARTICIPANTES!A268,Estatal!$H$3:$H$39)+SUMIF(Estatal!$I$3:$I$39,PARTICIPANTES!A268,Estatal!$J$3:$J$39)+SUMIF(Estatal!$K$3:$K$39,PARTICIPANTES!A268,Estatal!$L$3:$L$39)+SUMIF(Estatal!$M$3:$M$39,PARTICIPANTES!A268,Estatal!$N$3:$N$39)+SUMIF(Estatal!$O$3:$O$39,PARTICIPANTES!A268,Estatal!$P$3:$P$39)+SUMIF(Estatal!$Q$3:$MQ$39,PARTICIPANTES!A268,Estatal!$R$3:$R$39)+SUMIF(Estatal!$S$3:$S$39,PARTICIPANTES!A268,Estatal!$T$3:$T$39)+SUMIF(Estatal!$U$3:$U$39,PARTICIPANTES!A268,Estatal!$V$3:$V$39)+SUMIF(Estatal!$W$3:$W$39,PARTICIPANTES!A268,Estatal!$X$3:$X$39)+SUMIF(Estatal!$Y$3:$Y$39,PARTICIPANTES!A268,Estatal!$Z$3:$Z$39)</f>
        <v>0</v>
      </c>
      <c r="O268" s="24">
        <f t="shared" ca="1" si="6"/>
        <v>100</v>
      </c>
    </row>
    <row r="269" spans="1:15">
      <c r="A269" t="s">
        <v>318</v>
      </c>
      <c r="B269" t="s">
        <v>313</v>
      </c>
      <c r="C269" s="6" t="s">
        <v>40</v>
      </c>
      <c r="D269" s="6" t="s">
        <v>18</v>
      </c>
      <c r="E269" s="51">
        <v>2009</v>
      </c>
      <c r="F269">
        <f>SUMIF(Liga!$A$2:$A$501,PARTICIPANTES!A269,Liga!$J$2:$J$501)</f>
        <v>60</v>
      </c>
      <c r="G269">
        <f>SUMIF('Copa EUS ABS Equipos'!$A$2:$A$26,PARTICIPANTES!A269,'Copa EUS ABS Equipos'!$C$2:$C$26)</f>
        <v>0</v>
      </c>
      <c r="J269">
        <f>SUMIF(Trials!$C$3:$C$53,PARTICIPANTES!A269,Trials!$D$3:$D$53)+SUMIF(Trials!$E$3:$E$53,PARTICIPANTES!A269,Trials!$F$3:$F$53)+SUMIF(Trials!$G$3:$G$53,PARTICIPANTES!A269,Trials!$H$3:$H$53)+SUMIF(Trials!$I$3:$I$53,PARTICIPANTES!A269,Trials!$J$3:$J$53)+SUMIF(Trials!$K$3:$K$53,PARTICIPANTES!A269,Trials!$L$3:$L$53)+SUMIF(Trials!$M$3:$M$53,PARTICIPANTES!A269,Trials!$N$3:$N$53)</f>
        <v>0</v>
      </c>
      <c r="K269">
        <f>SUMIF('Pre-Estatal'!$C$3:$C$39,PARTICIPANTES!A269,'Pre-Estatal'!$D$3:$D$39)+SUMIF('Pre-Estatal'!$E$3:$E$39,PARTICIPANTES!A269,'Pre-Estatal'!$F$3:$F$39)+SUMIF('Pre-Estatal'!$G$3:$G$39,PARTICIPANTES!A269,'Pre-Estatal'!$H$3:$H$39)+SUMIF('Pre-Estatal'!$I$3:$I$39,PARTICIPANTES!A269,'Pre-Estatal'!$J$3:$J$39)+SUMIF('Pre-Estatal'!$K$3:$K$39,PARTICIPANTES!A269,'Pre-Estatal'!$L$3:$L$39)+SUMIF('Pre-Estatal'!$M$3:$M$39,PARTICIPANTES!A269,'Pre-Estatal'!$N$3:$N$39)+SUMIF('Pre-Estatal'!$O$3:$O$39,PARTICIPANTES!A269,'Pre-Estatal'!$P$3:$P$39)+SUMIF('Pre-Estatal'!$Q$3:$Q$39,PARTICIPANTES!A269,'Pre-Estatal'!$R$3:$R$39)+SUMIF('Pre-Estatal'!$S$3:$S$39,PARTICIPANTES!A269,'Pre-Estatal'!$T$3:$T$39)+SUMIF('Pre-Estatal'!$U$3:$U$39,PARTICIPANTES!A269,'Pre-Estatal'!$V$3:$V$39)+SUMIF('Pre-Estatal'!$W$3:$W$39,PARTICIPANTES!A269,'Pre-Estatal'!$X$3:$X$39)+SUMIF('Pre-Estatal'!$Y$3:$Y$39,PARTICIPANTES!A269,'Pre-Estatal'!$Z$3:$Z$39)</f>
        <v>0</v>
      </c>
      <c r="L269">
        <f ca="1">SUMIF(Estatal!$C$3:$C$39,PARTICIPANTES!A269,Estatal!$D$3:$D$39)+SUMIF(Estatal!$E$3:$E$39,PARTICIPANTES!A269,Estatal!$F$3:$F$39)+SUMIF(Estatal!$G$3:$G$39,PARTICIPANTES!A269,Estatal!$H$3:$H$39)+SUMIF(Estatal!$I$3:$I$39,PARTICIPANTES!A269,Estatal!$J$3:$J$39)+SUMIF(Estatal!$K$3:$K$39,PARTICIPANTES!A269,Estatal!$L$3:$L$39)+SUMIF(Estatal!$M$3:$M$39,PARTICIPANTES!A269,Estatal!$N$3:$N$39)+SUMIF(Estatal!$O$3:$O$39,PARTICIPANTES!A269,Estatal!$P$3:$P$39)+SUMIF(Estatal!$Q$3:$MQ$39,PARTICIPANTES!A269,Estatal!$R$3:$R$39)+SUMIF(Estatal!$S$3:$S$39,PARTICIPANTES!A269,Estatal!$T$3:$T$39)+SUMIF(Estatal!$U$3:$U$39,PARTICIPANTES!A269,Estatal!$V$3:$V$39)+SUMIF(Estatal!$W$3:$W$39,PARTICIPANTES!A269,Estatal!$X$3:$X$39)+SUMIF(Estatal!$Y$3:$Y$39,PARTICIPANTES!A269,Estatal!$Z$3:$Z$39)</f>
        <v>0</v>
      </c>
      <c r="O269" s="24">
        <f t="shared" ca="1" si="6"/>
        <v>60</v>
      </c>
    </row>
    <row r="270" spans="1:15">
      <c r="A270" t="s">
        <v>319</v>
      </c>
      <c r="B270" t="s">
        <v>313</v>
      </c>
      <c r="C270" s="6" t="s">
        <v>49</v>
      </c>
      <c r="D270" s="6" t="s">
        <v>18</v>
      </c>
      <c r="E270" s="51">
        <v>2011</v>
      </c>
      <c r="F270">
        <f>SUMIF(Liga!$A$2:$A$501,PARTICIPANTES!A270,Liga!$J$2:$J$501)</f>
        <v>30</v>
      </c>
      <c r="G270">
        <f>SUMIF('Copa EUS ABS Equipos'!$A$2:$A$26,PARTICIPANTES!A270,'Copa EUS ABS Equipos'!$C$2:$C$26)</f>
        <v>0</v>
      </c>
      <c r="J270">
        <f>SUMIF(Trials!$C$3:$C$53,PARTICIPANTES!A270,Trials!$D$3:$D$53)+SUMIF(Trials!$E$3:$E$53,PARTICIPANTES!A270,Trials!$F$3:$F$53)+SUMIF(Trials!$G$3:$G$53,PARTICIPANTES!A270,Trials!$H$3:$H$53)+SUMIF(Trials!$I$3:$I$53,PARTICIPANTES!A270,Trials!$J$3:$J$53)+SUMIF(Trials!$K$3:$K$53,PARTICIPANTES!A270,Trials!$L$3:$L$53)+SUMIF(Trials!$M$3:$M$53,PARTICIPANTES!A270,Trials!$N$3:$N$53)</f>
        <v>0</v>
      </c>
      <c r="K270">
        <f>SUMIF('Pre-Estatal'!$C$3:$C$39,PARTICIPANTES!A270,'Pre-Estatal'!$D$3:$D$39)+SUMIF('Pre-Estatal'!$E$3:$E$39,PARTICIPANTES!A270,'Pre-Estatal'!$F$3:$F$39)+SUMIF('Pre-Estatal'!$G$3:$G$39,PARTICIPANTES!A270,'Pre-Estatal'!$H$3:$H$39)+SUMIF('Pre-Estatal'!$I$3:$I$39,PARTICIPANTES!A270,'Pre-Estatal'!$J$3:$J$39)+SUMIF('Pre-Estatal'!$K$3:$K$39,PARTICIPANTES!A270,'Pre-Estatal'!$L$3:$L$39)+SUMIF('Pre-Estatal'!$M$3:$M$39,PARTICIPANTES!A270,'Pre-Estatal'!$N$3:$N$39)+SUMIF('Pre-Estatal'!$O$3:$O$39,PARTICIPANTES!A270,'Pre-Estatal'!$P$3:$P$39)+SUMIF('Pre-Estatal'!$Q$3:$Q$39,PARTICIPANTES!A270,'Pre-Estatal'!$R$3:$R$39)+SUMIF('Pre-Estatal'!$S$3:$S$39,PARTICIPANTES!A270,'Pre-Estatal'!$T$3:$T$39)+SUMIF('Pre-Estatal'!$U$3:$U$39,PARTICIPANTES!A270,'Pre-Estatal'!$V$3:$V$39)+SUMIF('Pre-Estatal'!$W$3:$W$39,PARTICIPANTES!A270,'Pre-Estatal'!$X$3:$X$39)+SUMIF('Pre-Estatal'!$Y$3:$Y$39,PARTICIPANTES!A270,'Pre-Estatal'!$Z$3:$Z$39)</f>
        <v>0</v>
      </c>
      <c r="L270">
        <f ca="1">SUMIF(Estatal!$C$3:$C$39,PARTICIPANTES!A270,Estatal!$D$3:$D$39)+SUMIF(Estatal!$E$3:$E$39,PARTICIPANTES!A270,Estatal!$F$3:$F$39)+SUMIF(Estatal!$G$3:$G$39,PARTICIPANTES!A270,Estatal!$H$3:$H$39)+SUMIF(Estatal!$I$3:$I$39,PARTICIPANTES!A270,Estatal!$J$3:$J$39)+SUMIF(Estatal!$K$3:$K$39,PARTICIPANTES!A270,Estatal!$L$3:$L$39)+SUMIF(Estatal!$M$3:$M$39,PARTICIPANTES!A270,Estatal!$N$3:$N$39)+SUMIF(Estatal!$O$3:$O$39,PARTICIPANTES!A270,Estatal!$P$3:$P$39)+SUMIF(Estatal!$Q$3:$MQ$39,PARTICIPANTES!A270,Estatal!$R$3:$R$39)+SUMIF(Estatal!$S$3:$S$39,PARTICIPANTES!A270,Estatal!$T$3:$T$39)+SUMIF(Estatal!$U$3:$U$39,PARTICIPANTES!A270,Estatal!$V$3:$V$39)+SUMIF(Estatal!$W$3:$W$39,PARTICIPANTES!A270,Estatal!$X$3:$X$39)+SUMIF(Estatal!$Y$3:$Y$39,PARTICIPANTES!A270,Estatal!$Z$3:$Z$39)</f>
        <v>0</v>
      </c>
      <c r="O270" s="24">
        <f t="shared" ca="1" si="6"/>
        <v>30</v>
      </c>
    </row>
    <row r="271" spans="1:15">
      <c r="A271" t="s">
        <v>320</v>
      </c>
      <c r="B271" t="s">
        <v>313</v>
      </c>
      <c r="C271" s="6" t="s">
        <v>40</v>
      </c>
      <c r="D271" s="6" t="s">
        <v>18</v>
      </c>
      <c r="E271" s="51">
        <v>2010</v>
      </c>
      <c r="F271">
        <f>SUMIF(Liga!$A$2:$A$501,PARTICIPANTES!A271,Liga!$J$2:$J$501)</f>
        <v>60</v>
      </c>
      <c r="G271">
        <f>SUMIF('Copa EUS ABS Equipos'!$A$2:$A$26,PARTICIPANTES!A271,'Copa EUS ABS Equipos'!$C$2:$C$26)</f>
        <v>0</v>
      </c>
      <c r="J271">
        <f>SUMIF(Trials!$C$3:$C$53,PARTICIPANTES!A271,Trials!$D$3:$D$53)+SUMIF(Trials!$E$3:$E$53,PARTICIPANTES!A271,Trials!$F$3:$F$53)+SUMIF(Trials!$G$3:$G$53,PARTICIPANTES!A271,Trials!$H$3:$H$53)+SUMIF(Trials!$I$3:$I$53,PARTICIPANTES!A271,Trials!$J$3:$J$53)+SUMIF(Trials!$K$3:$K$53,PARTICIPANTES!A271,Trials!$L$3:$L$53)+SUMIF(Trials!$M$3:$M$53,PARTICIPANTES!A271,Trials!$N$3:$N$53)</f>
        <v>0</v>
      </c>
      <c r="K271">
        <f>SUMIF('Pre-Estatal'!$C$3:$C$39,PARTICIPANTES!A271,'Pre-Estatal'!$D$3:$D$39)+SUMIF('Pre-Estatal'!$E$3:$E$39,PARTICIPANTES!A271,'Pre-Estatal'!$F$3:$F$39)+SUMIF('Pre-Estatal'!$G$3:$G$39,PARTICIPANTES!A271,'Pre-Estatal'!$H$3:$H$39)+SUMIF('Pre-Estatal'!$I$3:$I$39,PARTICIPANTES!A271,'Pre-Estatal'!$J$3:$J$39)+SUMIF('Pre-Estatal'!$K$3:$K$39,PARTICIPANTES!A271,'Pre-Estatal'!$L$3:$L$39)+SUMIF('Pre-Estatal'!$M$3:$M$39,PARTICIPANTES!A271,'Pre-Estatal'!$N$3:$N$39)+SUMIF('Pre-Estatal'!$O$3:$O$39,PARTICIPANTES!A271,'Pre-Estatal'!$P$3:$P$39)+SUMIF('Pre-Estatal'!$Q$3:$Q$39,PARTICIPANTES!A271,'Pre-Estatal'!$R$3:$R$39)+SUMIF('Pre-Estatal'!$S$3:$S$39,PARTICIPANTES!A271,'Pre-Estatal'!$T$3:$T$39)+SUMIF('Pre-Estatal'!$U$3:$U$39,PARTICIPANTES!A271,'Pre-Estatal'!$V$3:$V$39)+SUMIF('Pre-Estatal'!$W$3:$W$39,PARTICIPANTES!A271,'Pre-Estatal'!$X$3:$X$39)+SUMIF('Pre-Estatal'!$Y$3:$Y$39,PARTICIPANTES!A271,'Pre-Estatal'!$Z$3:$Z$39)</f>
        <v>0</v>
      </c>
      <c r="L271">
        <f ca="1">SUMIF(Estatal!$C$3:$C$39,PARTICIPANTES!A271,Estatal!$D$3:$D$39)+SUMIF(Estatal!$E$3:$E$39,PARTICIPANTES!A271,Estatal!$F$3:$F$39)+SUMIF(Estatal!$G$3:$G$39,PARTICIPANTES!A271,Estatal!$H$3:$H$39)+SUMIF(Estatal!$I$3:$I$39,PARTICIPANTES!A271,Estatal!$J$3:$J$39)+SUMIF(Estatal!$K$3:$K$39,PARTICIPANTES!A271,Estatal!$L$3:$L$39)+SUMIF(Estatal!$M$3:$M$39,PARTICIPANTES!A271,Estatal!$N$3:$N$39)+SUMIF(Estatal!$O$3:$O$39,PARTICIPANTES!A271,Estatal!$P$3:$P$39)+SUMIF(Estatal!$Q$3:$MQ$39,PARTICIPANTES!A271,Estatal!$R$3:$R$39)+SUMIF(Estatal!$S$3:$S$39,PARTICIPANTES!A271,Estatal!$T$3:$T$39)+SUMIF(Estatal!$U$3:$U$39,PARTICIPANTES!A271,Estatal!$V$3:$V$39)+SUMIF(Estatal!$W$3:$W$39,PARTICIPANTES!A271,Estatal!$X$3:$X$39)+SUMIF(Estatal!$Y$3:$Y$39,PARTICIPANTES!A271,Estatal!$Z$3:$Z$39)</f>
        <v>0</v>
      </c>
      <c r="O271" s="24">
        <f t="shared" ca="1" si="6"/>
        <v>60</v>
      </c>
    </row>
    <row r="272" spans="1:15">
      <c r="A272" s="50" t="s">
        <v>321</v>
      </c>
      <c r="B272" s="50" t="s">
        <v>313</v>
      </c>
      <c r="C272" s="13" t="s">
        <v>17</v>
      </c>
      <c r="D272" s="13" t="s">
        <v>86</v>
      </c>
      <c r="E272" s="71">
        <v>2007</v>
      </c>
      <c r="F272">
        <f>SUMIF(Liga!$A$2:$A$501,PARTICIPANTES!A272,Liga!$J$2:$J$501)</f>
        <v>40</v>
      </c>
      <c r="G272">
        <f>SUMIF('Copa EUS ABS Equipos'!$A$2:$A$26,PARTICIPANTES!A272,'Copa EUS ABS Equipos'!$C$2:$C$26)</f>
        <v>0</v>
      </c>
      <c r="J272">
        <f>SUMIF(Trials!$C$3:$C$53,PARTICIPANTES!A272,Trials!$D$3:$D$53)+SUMIF(Trials!$E$3:$E$53,PARTICIPANTES!A272,Trials!$F$3:$F$53)+SUMIF(Trials!$G$3:$G$53,PARTICIPANTES!A272,Trials!$H$3:$H$53)+SUMIF(Trials!$I$3:$I$53,PARTICIPANTES!A272,Trials!$J$3:$J$53)+SUMIF(Trials!$K$3:$K$53,PARTICIPANTES!A272,Trials!$L$3:$L$53)+SUMIF(Trials!$M$3:$M$53,PARTICIPANTES!A272,Trials!$N$3:$N$53)</f>
        <v>0</v>
      </c>
      <c r="K272">
        <f>SUMIF('Pre-Estatal'!$C$3:$C$39,PARTICIPANTES!A272,'Pre-Estatal'!$D$3:$D$39)+SUMIF('Pre-Estatal'!$E$3:$E$39,PARTICIPANTES!A272,'Pre-Estatal'!$F$3:$F$39)+SUMIF('Pre-Estatal'!$G$3:$G$39,PARTICIPANTES!A272,'Pre-Estatal'!$H$3:$H$39)+SUMIF('Pre-Estatal'!$I$3:$I$39,PARTICIPANTES!A272,'Pre-Estatal'!$J$3:$J$39)+SUMIF('Pre-Estatal'!$K$3:$K$39,PARTICIPANTES!A272,'Pre-Estatal'!$L$3:$L$39)+SUMIF('Pre-Estatal'!$M$3:$M$39,PARTICIPANTES!A272,'Pre-Estatal'!$N$3:$N$39)+SUMIF('Pre-Estatal'!$O$3:$O$39,PARTICIPANTES!A272,'Pre-Estatal'!$P$3:$P$39)+SUMIF('Pre-Estatal'!$Q$3:$Q$39,PARTICIPANTES!A272,'Pre-Estatal'!$R$3:$R$39)+SUMIF('Pre-Estatal'!$S$3:$S$39,PARTICIPANTES!A272,'Pre-Estatal'!$T$3:$T$39)+SUMIF('Pre-Estatal'!$U$3:$U$39,PARTICIPANTES!A272,'Pre-Estatal'!$V$3:$V$39)+SUMIF('Pre-Estatal'!$W$3:$W$39,PARTICIPANTES!A272,'Pre-Estatal'!$X$3:$X$39)+SUMIF('Pre-Estatal'!$Y$3:$Y$39,PARTICIPANTES!A272,'Pre-Estatal'!$Z$3:$Z$39)</f>
        <v>0</v>
      </c>
      <c r="L272">
        <f ca="1">SUMIF(Estatal!$C$3:$C$39,PARTICIPANTES!A272,Estatal!$D$3:$D$39)+SUMIF(Estatal!$E$3:$E$39,PARTICIPANTES!A272,Estatal!$F$3:$F$39)+SUMIF(Estatal!$G$3:$G$39,PARTICIPANTES!A272,Estatal!$H$3:$H$39)+SUMIF(Estatal!$I$3:$I$39,PARTICIPANTES!A272,Estatal!$J$3:$J$39)+SUMIF(Estatal!$K$3:$K$39,PARTICIPANTES!A272,Estatal!$L$3:$L$39)+SUMIF(Estatal!$M$3:$M$39,PARTICIPANTES!A272,Estatal!$N$3:$N$39)+SUMIF(Estatal!$O$3:$O$39,PARTICIPANTES!A272,Estatal!$P$3:$P$39)+SUMIF(Estatal!$Q$3:$MQ$39,PARTICIPANTES!A272,Estatal!$R$3:$R$39)+SUMIF(Estatal!$S$3:$S$39,PARTICIPANTES!A272,Estatal!$T$3:$T$39)+SUMIF(Estatal!$U$3:$U$39,PARTICIPANTES!A272,Estatal!$V$3:$V$39)+SUMIF(Estatal!$W$3:$W$39,PARTICIPANTES!A272,Estatal!$X$3:$X$39)+SUMIF(Estatal!$Y$3:$Y$39,PARTICIPANTES!A272,Estatal!$Z$3:$Z$39)</f>
        <v>0</v>
      </c>
      <c r="O272" s="24">
        <f t="shared" ca="1" si="6"/>
        <v>40</v>
      </c>
    </row>
    <row r="273" spans="1:15">
      <c r="A273" t="s">
        <v>322</v>
      </c>
      <c r="B273" t="s">
        <v>323</v>
      </c>
      <c r="C273" s="6" t="s">
        <v>49</v>
      </c>
      <c r="D273" s="6" t="s">
        <v>18</v>
      </c>
      <c r="E273" s="51">
        <v>2011</v>
      </c>
      <c r="F273">
        <f>SUMIF(Liga!$A$2:$A$501,PARTICIPANTES!A273,Liga!$J$2:$J$501)</f>
        <v>40</v>
      </c>
      <c r="G273">
        <f>SUMIF('Copa EUS ABS Equipos'!$A$2:$A$26,PARTICIPANTES!A273,'Copa EUS ABS Equipos'!$C$2:$C$26)</f>
        <v>0</v>
      </c>
      <c r="J273">
        <f>SUMIF(Trials!$C$3:$C$53,PARTICIPANTES!A273,Trials!$D$3:$D$53)+SUMIF(Trials!$E$3:$E$53,PARTICIPANTES!A273,Trials!$F$3:$F$53)+SUMIF(Trials!$G$3:$G$53,PARTICIPANTES!A273,Trials!$H$3:$H$53)+SUMIF(Trials!$I$3:$I$53,PARTICIPANTES!A273,Trials!$J$3:$J$53)+SUMIF(Trials!$K$3:$K$53,PARTICIPANTES!A273,Trials!$L$3:$L$53)+SUMIF(Trials!$M$3:$M$53,PARTICIPANTES!A273,Trials!$N$3:$N$53)</f>
        <v>0</v>
      </c>
      <c r="K273">
        <f>SUMIF('Pre-Estatal'!$C$3:$C$39,PARTICIPANTES!A273,'Pre-Estatal'!$D$3:$D$39)+SUMIF('Pre-Estatal'!$E$3:$E$39,PARTICIPANTES!A273,'Pre-Estatal'!$F$3:$F$39)+SUMIF('Pre-Estatal'!$G$3:$G$39,PARTICIPANTES!A273,'Pre-Estatal'!$H$3:$H$39)+SUMIF('Pre-Estatal'!$I$3:$I$39,PARTICIPANTES!A273,'Pre-Estatal'!$J$3:$J$39)+SUMIF('Pre-Estatal'!$K$3:$K$39,PARTICIPANTES!A273,'Pre-Estatal'!$L$3:$L$39)+SUMIF('Pre-Estatal'!$M$3:$M$39,PARTICIPANTES!A273,'Pre-Estatal'!$N$3:$N$39)+SUMIF('Pre-Estatal'!$O$3:$O$39,PARTICIPANTES!A273,'Pre-Estatal'!$P$3:$P$39)+SUMIF('Pre-Estatal'!$Q$3:$Q$39,PARTICIPANTES!A273,'Pre-Estatal'!$R$3:$R$39)+SUMIF('Pre-Estatal'!$S$3:$S$39,PARTICIPANTES!A273,'Pre-Estatal'!$T$3:$T$39)+SUMIF('Pre-Estatal'!$U$3:$U$39,PARTICIPANTES!A273,'Pre-Estatal'!$V$3:$V$39)+SUMIF('Pre-Estatal'!$W$3:$W$39,PARTICIPANTES!A273,'Pre-Estatal'!$X$3:$X$39)+SUMIF('Pre-Estatal'!$Y$3:$Y$39,PARTICIPANTES!A273,'Pre-Estatal'!$Z$3:$Z$39)</f>
        <v>0</v>
      </c>
      <c r="L273">
        <f ca="1">SUMIF(Estatal!$C$3:$C$39,PARTICIPANTES!A273,Estatal!$D$3:$D$39)+SUMIF(Estatal!$E$3:$E$39,PARTICIPANTES!A273,Estatal!$F$3:$F$39)+SUMIF(Estatal!$G$3:$G$39,PARTICIPANTES!A273,Estatal!$H$3:$H$39)+SUMIF(Estatal!$I$3:$I$39,PARTICIPANTES!A273,Estatal!$J$3:$J$39)+SUMIF(Estatal!$K$3:$K$39,PARTICIPANTES!A273,Estatal!$L$3:$L$39)+SUMIF(Estatal!$M$3:$M$39,PARTICIPANTES!A273,Estatal!$N$3:$N$39)+SUMIF(Estatal!$O$3:$O$39,PARTICIPANTES!A273,Estatal!$P$3:$P$39)+SUMIF(Estatal!$Q$3:$MQ$39,PARTICIPANTES!A273,Estatal!$R$3:$R$39)+SUMIF(Estatal!$S$3:$S$39,PARTICIPANTES!A273,Estatal!$T$3:$T$39)+SUMIF(Estatal!$U$3:$U$39,PARTICIPANTES!A273,Estatal!$V$3:$V$39)+SUMIF(Estatal!$W$3:$W$39,PARTICIPANTES!A273,Estatal!$X$3:$X$39)+SUMIF(Estatal!$Y$3:$Y$39,PARTICIPANTES!A273,Estatal!$Z$3:$Z$39)</f>
        <v>0</v>
      </c>
      <c r="O273" s="24">
        <f t="shared" ca="1" si="6"/>
        <v>40</v>
      </c>
    </row>
    <row r="274" spans="1:15">
      <c r="A274" t="s">
        <v>324</v>
      </c>
      <c r="B274" t="s">
        <v>323</v>
      </c>
      <c r="C274" s="6" t="s">
        <v>51</v>
      </c>
      <c r="D274" s="6" t="s">
        <v>18</v>
      </c>
      <c r="E274" s="51">
        <v>1962</v>
      </c>
      <c r="F274">
        <f>SUMIF(Liga!$A$2:$A$501,PARTICIPANTES!A274,Liga!$J$2:$J$501)</f>
        <v>50</v>
      </c>
      <c r="G274">
        <f>SUMIF('Copa EUS ABS Equipos'!$A$2:$A$26,PARTICIPANTES!A274,'Copa EUS ABS Equipos'!$C$2:$C$26)</f>
        <v>0</v>
      </c>
      <c r="J274">
        <f>SUMIF(Trials!$C$3:$C$53,PARTICIPANTES!A274,Trials!$D$3:$D$53)+SUMIF(Trials!$E$3:$E$53,PARTICIPANTES!A274,Trials!$F$3:$F$53)+SUMIF(Trials!$G$3:$G$53,PARTICIPANTES!A274,Trials!$H$3:$H$53)+SUMIF(Trials!$I$3:$I$53,PARTICIPANTES!A274,Trials!$J$3:$J$53)+SUMIF(Trials!$K$3:$K$53,PARTICIPANTES!A274,Trials!$L$3:$L$53)+SUMIF(Trials!$M$3:$M$53,PARTICIPANTES!A274,Trials!$N$3:$N$53)</f>
        <v>0</v>
      </c>
      <c r="K274">
        <f>SUMIF('Pre-Estatal'!$C$3:$C$39,PARTICIPANTES!A274,'Pre-Estatal'!$D$3:$D$39)+SUMIF('Pre-Estatal'!$E$3:$E$39,PARTICIPANTES!A274,'Pre-Estatal'!$F$3:$F$39)+SUMIF('Pre-Estatal'!$G$3:$G$39,PARTICIPANTES!A274,'Pre-Estatal'!$H$3:$H$39)+SUMIF('Pre-Estatal'!$I$3:$I$39,PARTICIPANTES!A274,'Pre-Estatal'!$J$3:$J$39)+SUMIF('Pre-Estatal'!$K$3:$K$39,PARTICIPANTES!A274,'Pre-Estatal'!$L$3:$L$39)+SUMIF('Pre-Estatal'!$M$3:$M$39,PARTICIPANTES!A274,'Pre-Estatal'!$N$3:$N$39)+SUMIF('Pre-Estatal'!$O$3:$O$39,PARTICIPANTES!A274,'Pre-Estatal'!$P$3:$P$39)+SUMIF('Pre-Estatal'!$Q$3:$Q$39,PARTICIPANTES!A274,'Pre-Estatal'!$R$3:$R$39)+SUMIF('Pre-Estatal'!$S$3:$S$39,PARTICIPANTES!A274,'Pre-Estatal'!$T$3:$T$39)+SUMIF('Pre-Estatal'!$U$3:$U$39,PARTICIPANTES!A274,'Pre-Estatal'!$V$3:$V$39)+SUMIF('Pre-Estatal'!$W$3:$W$39,PARTICIPANTES!A274,'Pre-Estatal'!$X$3:$X$39)+SUMIF('Pre-Estatal'!$Y$3:$Y$39,PARTICIPANTES!A274,'Pre-Estatal'!$Z$3:$Z$39)</f>
        <v>0</v>
      </c>
      <c r="L274">
        <f ca="1">SUMIF(Estatal!$C$3:$C$39,PARTICIPANTES!A274,Estatal!$D$3:$D$39)+SUMIF(Estatal!$E$3:$E$39,PARTICIPANTES!A274,Estatal!$F$3:$F$39)+SUMIF(Estatal!$G$3:$G$39,PARTICIPANTES!A274,Estatal!$H$3:$H$39)+SUMIF(Estatal!$I$3:$I$39,PARTICIPANTES!A274,Estatal!$J$3:$J$39)+SUMIF(Estatal!$K$3:$K$39,PARTICIPANTES!A274,Estatal!$L$3:$L$39)+SUMIF(Estatal!$M$3:$M$39,PARTICIPANTES!A274,Estatal!$N$3:$N$39)+SUMIF(Estatal!$O$3:$O$39,PARTICIPANTES!A274,Estatal!$P$3:$P$39)+SUMIF(Estatal!$Q$3:$MQ$39,PARTICIPANTES!A274,Estatal!$R$3:$R$39)+SUMIF(Estatal!$S$3:$S$39,PARTICIPANTES!A274,Estatal!$T$3:$T$39)+SUMIF(Estatal!$U$3:$U$39,PARTICIPANTES!A274,Estatal!$V$3:$V$39)+SUMIF(Estatal!$W$3:$W$39,PARTICIPANTES!A274,Estatal!$X$3:$X$39)+SUMIF(Estatal!$Y$3:$Y$39,PARTICIPANTES!A274,Estatal!$Z$3:$Z$39)</f>
        <v>0</v>
      </c>
      <c r="O274" s="24">
        <f t="shared" ca="1" si="6"/>
        <v>50</v>
      </c>
    </row>
    <row r="275" spans="1:15">
      <c r="A275" t="s">
        <v>325</v>
      </c>
      <c r="B275" t="s">
        <v>37</v>
      </c>
      <c r="C275" s="6" t="s">
        <v>58</v>
      </c>
      <c r="D275" s="6" t="s">
        <v>18</v>
      </c>
      <c r="E275" s="51">
        <v>1970</v>
      </c>
      <c r="F275">
        <f>SUMIF(Liga!$A$2:$A$501,PARTICIPANTES!A275,Liga!$J$2:$J$501)</f>
        <v>20</v>
      </c>
      <c r="G275">
        <f>SUMIF('Copa EUS ABS Equipos'!$A$2:$A$26,PARTICIPANTES!A275,'Copa EUS ABS Equipos'!$C$2:$C$26)</f>
        <v>0</v>
      </c>
      <c r="J275">
        <f>SUMIF(Trials!$C$3:$C$53,PARTICIPANTES!A275,Trials!$D$3:$D$53)+SUMIF(Trials!$E$3:$E$53,PARTICIPANTES!A275,Trials!$F$3:$F$53)+SUMIF(Trials!$G$3:$G$53,PARTICIPANTES!A275,Trials!$H$3:$H$53)+SUMIF(Trials!$I$3:$I$53,PARTICIPANTES!A275,Trials!$J$3:$J$53)+SUMIF(Trials!$K$3:$K$53,PARTICIPANTES!A275,Trials!$L$3:$L$53)+SUMIF(Trials!$M$3:$M$53,PARTICIPANTES!A275,Trials!$N$3:$N$53)</f>
        <v>0</v>
      </c>
      <c r="K275">
        <f>SUMIF('Pre-Estatal'!$C$3:$C$39,PARTICIPANTES!A275,'Pre-Estatal'!$D$3:$D$39)+SUMIF('Pre-Estatal'!$E$3:$E$39,PARTICIPANTES!A275,'Pre-Estatal'!$F$3:$F$39)+SUMIF('Pre-Estatal'!$G$3:$G$39,PARTICIPANTES!A275,'Pre-Estatal'!$H$3:$H$39)+SUMIF('Pre-Estatal'!$I$3:$I$39,PARTICIPANTES!A275,'Pre-Estatal'!$J$3:$J$39)+SUMIF('Pre-Estatal'!$K$3:$K$39,PARTICIPANTES!A275,'Pre-Estatal'!$L$3:$L$39)+SUMIF('Pre-Estatal'!$M$3:$M$39,PARTICIPANTES!A275,'Pre-Estatal'!$N$3:$N$39)+SUMIF('Pre-Estatal'!$O$3:$O$39,PARTICIPANTES!A275,'Pre-Estatal'!$P$3:$P$39)+SUMIF('Pre-Estatal'!$Q$3:$Q$39,PARTICIPANTES!A275,'Pre-Estatal'!$R$3:$R$39)+SUMIF('Pre-Estatal'!$S$3:$S$39,PARTICIPANTES!A275,'Pre-Estatal'!$T$3:$T$39)+SUMIF('Pre-Estatal'!$U$3:$U$39,PARTICIPANTES!A275,'Pre-Estatal'!$V$3:$V$39)+SUMIF('Pre-Estatal'!$W$3:$W$39,PARTICIPANTES!A275,'Pre-Estatal'!$X$3:$X$39)+SUMIF('Pre-Estatal'!$Y$3:$Y$39,PARTICIPANTES!A275,'Pre-Estatal'!$Z$3:$Z$39)</f>
        <v>0</v>
      </c>
      <c r="L275">
        <f ca="1">SUMIF(Estatal!$C$3:$C$39,PARTICIPANTES!A275,Estatal!$D$3:$D$39)+SUMIF(Estatal!$E$3:$E$39,PARTICIPANTES!A275,Estatal!$F$3:$F$39)+SUMIF(Estatal!$G$3:$G$39,PARTICIPANTES!A275,Estatal!$H$3:$H$39)+SUMIF(Estatal!$I$3:$I$39,PARTICIPANTES!A275,Estatal!$J$3:$J$39)+SUMIF(Estatal!$K$3:$K$39,PARTICIPANTES!A275,Estatal!$L$3:$L$39)+SUMIF(Estatal!$M$3:$M$39,PARTICIPANTES!A275,Estatal!$N$3:$N$39)+SUMIF(Estatal!$O$3:$O$39,PARTICIPANTES!A275,Estatal!$P$3:$P$39)+SUMIF(Estatal!$Q$3:$MQ$39,PARTICIPANTES!A275,Estatal!$R$3:$R$39)+SUMIF(Estatal!$S$3:$S$39,PARTICIPANTES!A275,Estatal!$T$3:$T$39)+SUMIF(Estatal!$U$3:$U$39,PARTICIPANTES!A275,Estatal!$V$3:$V$39)+SUMIF(Estatal!$W$3:$W$39,PARTICIPANTES!A275,Estatal!$X$3:$X$39)+SUMIF(Estatal!$Y$3:$Y$39,PARTICIPANTES!A275,Estatal!$Z$3:$Z$39)</f>
        <v>0</v>
      </c>
      <c r="O275" s="24">
        <f t="shared" ca="1" si="6"/>
        <v>20</v>
      </c>
    </row>
    <row r="276" spans="1:15">
      <c r="A276" t="s">
        <v>247</v>
      </c>
      <c r="B276" t="s">
        <v>115</v>
      </c>
      <c r="C276" s="6" t="s">
        <v>58</v>
      </c>
      <c r="D276" s="6" t="s">
        <v>18</v>
      </c>
      <c r="E276" s="51">
        <v>1974</v>
      </c>
      <c r="F276">
        <f>SUMIF(Liga!$A$2:$A$501,PARTICIPANTES!A276,Liga!$J$2:$J$501)</f>
        <v>90</v>
      </c>
      <c r="G276">
        <f>SUMIF('Copa EUS ABS Equipos'!$A$2:$A$26,PARTICIPANTES!A276,'Copa EUS ABS Equipos'!$C$2:$C$26)</f>
        <v>0</v>
      </c>
      <c r="J276">
        <f>SUMIF(Trials!$C$3:$C$53,PARTICIPANTES!A276,Trials!$D$3:$D$53)+SUMIF(Trials!$E$3:$E$53,PARTICIPANTES!A276,Trials!$F$3:$F$53)+SUMIF(Trials!$G$3:$G$53,PARTICIPANTES!A276,Trials!$H$3:$H$53)+SUMIF(Trials!$I$3:$I$53,PARTICIPANTES!A276,Trials!$J$3:$J$53)+SUMIF(Trials!$K$3:$K$53,PARTICIPANTES!A276,Trials!$L$3:$L$53)+SUMIF(Trials!$M$3:$M$53,PARTICIPANTES!A276,Trials!$N$3:$N$53)</f>
        <v>0</v>
      </c>
      <c r="K276">
        <f>SUMIF('Pre-Estatal'!$C$3:$C$39,PARTICIPANTES!A276,'Pre-Estatal'!$D$3:$D$39)+SUMIF('Pre-Estatal'!$E$3:$E$39,PARTICIPANTES!A276,'Pre-Estatal'!$F$3:$F$39)+SUMIF('Pre-Estatal'!$G$3:$G$39,PARTICIPANTES!A276,'Pre-Estatal'!$H$3:$H$39)+SUMIF('Pre-Estatal'!$I$3:$I$39,PARTICIPANTES!A276,'Pre-Estatal'!$J$3:$J$39)+SUMIF('Pre-Estatal'!$K$3:$K$39,PARTICIPANTES!A276,'Pre-Estatal'!$L$3:$L$39)+SUMIF('Pre-Estatal'!$M$3:$M$39,PARTICIPANTES!A276,'Pre-Estatal'!$N$3:$N$39)+SUMIF('Pre-Estatal'!$O$3:$O$39,PARTICIPANTES!A276,'Pre-Estatal'!$P$3:$P$39)+SUMIF('Pre-Estatal'!$Q$3:$Q$39,PARTICIPANTES!A276,'Pre-Estatal'!$R$3:$R$39)+SUMIF('Pre-Estatal'!$S$3:$S$39,PARTICIPANTES!A276,'Pre-Estatal'!$T$3:$T$39)+SUMIF('Pre-Estatal'!$U$3:$U$39,PARTICIPANTES!A276,'Pre-Estatal'!$V$3:$V$39)+SUMIF('Pre-Estatal'!$W$3:$W$39,PARTICIPANTES!A276,'Pre-Estatal'!$X$3:$X$39)+SUMIF('Pre-Estatal'!$Y$3:$Y$39,PARTICIPANTES!A276,'Pre-Estatal'!$Z$3:$Z$39)</f>
        <v>0</v>
      </c>
      <c r="L276">
        <f ca="1">SUMIF(Estatal!$C$3:$C$39,PARTICIPANTES!A276,Estatal!$D$3:$D$39)+SUMIF(Estatal!$E$3:$E$39,PARTICIPANTES!A276,Estatal!$F$3:$F$39)+SUMIF(Estatal!$G$3:$G$39,PARTICIPANTES!A276,Estatal!$H$3:$H$39)+SUMIF(Estatal!$I$3:$I$39,PARTICIPANTES!A276,Estatal!$J$3:$J$39)+SUMIF(Estatal!$K$3:$K$39,PARTICIPANTES!A276,Estatal!$L$3:$L$39)+SUMIF(Estatal!$M$3:$M$39,PARTICIPANTES!A276,Estatal!$N$3:$N$39)+SUMIF(Estatal!$O$3:$O$39,PARTICIPANTES!A276,Estatal!$P$3:$P$39)+SUMIF(Estatal!$Q$3:$MQ$39,PARTICIPANTES!A276,Estatal!$R$3:$R$39)+SUMIF(Estatal!$S$3:$S$39,PARTICIPANTES!A276,Estatal!$T$3:$T$39)+SUMIF(Estatal!$U$3:$U$39,PARTICIPANTES!A276,Estatal!$V$3:$V$39)+SUMIF(Estatal!$W$3:$W$39,PARTICIPANTES!A276,Estatal!$X$3:$X$39)+SUMIF(Estatal!$Y$3:$Y$39,PARTICIPANTES!A276,Estatal!$Z$3:$Z$39)</f>
        <v>0</v>
      </c>
      <c r="O276" s="24">
        <f t="shared" ca="1" si="6"/>
        <v>90</v>
      </c>
    </row>
    <row r="277" spans="1:15">
      <c r="A277" t="s">
        <v>326</v>
      </c>
      <c r="B277" t="s">
        <v>99</v>
      </c>
      <c r="C277" s="6" t="s">
        <v>20</v>
      </c>
      <c r="D277" s="6" t="s">
        <v>18</v>
      </c>
      <c r="E277" s="51">
        <v>1997</v>
      </c>
      <c r="F277">
        <f>SUMIF(Liga!$A$2:$A$501,PARTICIPANTES!A277,Liga!$J$2:$J$501)</f>
        <v>90</v>
      </c>
      <c r="G277">
        <f>SUMIF('Copa EUS ABS Equipos'!$A$2:$A$26,PARTICIPANTES!A277,'Copa EUS ABS Equipos'!$C$2:$C$26)</f>
        <v>0</v>
      </c>
      <c r="J277">
        <f>SUMIF(Trials!$C$3:$C$53,PARTICIPANTES!A277,Trials!$D$3:$D$53)+SUMIF(Trials!$E$3:$E$53,PARTICIPANTES!A277,Trials!$F$3:$F$53)+SUMIF(Trials!$G$3:$G$53,PARTICIPANTES!A277,Trials!$H$3:$H$53)+SUMIF(Trials!$I$3:$I$53,PARTICIPANTES!A277,Trials!$J$3:$J$53)+SUMIF(Trials!$K$3:$K$53,PARTICIPANTES!A277,Trials!$L$3:$L$53)+SUMIF(Trials!$M$3:$M$53,PARTICIPANTES!A277,Trials!$N$3:$N$53)</f>
        <v>0</v>
      </c>
      <c r="K277">
        <f>SUMIF('Pre-Estatal'!$C$3:$C$39,PARTICIPANTES!A277,'Pre-Estatal'!$D$3:$D$39)+SUMIF('Pre-Estatal'!$E$3:$E$39,PARTICIPANTES!A277,'Pre-Estatal'!$F$3:$F$39)+SUMIF('Pre-Estatal'!$G$3:$G$39,PARTICIPANTES!A277,'Pre-Estatal'!$H$3:$H$39)+SUMIF('Pre-Estatal'!$I$3:$I$39,PARTICIPANTES!A277,'Pre-Estatal'!$J$3:$J$39)+SUMIF('Pre-Estatal'!$K$3:$K$39,PARTICIPANTES!A277,'Pre-Estatal'!$L$3:$L$39)+SUMIF('Pre-Estatal'!$M$3:$M$39,PARTICIPANTES!A277,'Pre-Estatal'!$N$3:$N$39)+SUMIF('Pre-Estatal'!$O$3:$O$39,PARTICIPANTES!A277,'Pre-Estatal'!$P$3:$P$39)+SUMIF('Pre-Estatal'!$Q$3:$Q$39,PARTICIPANTES!A277,'Pre-Estatal'!$R$3:$R$39)+SUMIF('Pre-Estatal'!$S$3:$S$39,PARTICIPANTES!A277,'Pre-Estatal'!$T$3:$T$39)+SUMIF('Pre-Estatal'!$U$3:$U$39,PARTICIPANTES!A277,'Pre-Estatal'!$V$3:$V$39)+SUMIF('Pre-Estatal'!$W$3:$W$39,PARTICIPANTES!A277,'Pre-Estatal'!$X$3:$X$39)+SUMIF('Pre-Estatal'!$Y$3:$Y$39,PARTICIPANTES!A277,'Pre-Estatal'!$Z$3:$Z$39)</f>
        <v>0</v>
      </c>
      <c r="L277">
        <f ca="1">SUMIF(Estatal!$C$3:$C$39,PARTICIPANTES!A277,Estatal!$D$3:$D$39)+SUMIF(Estatal!$E$3:$E$39,PARTICIPANTES!A277,Estatal!$F$3:$F$39)+SUMIF(Estatal!$G$3:$G$39,PARTICIPANTES!A277,Estatal!$H$3:$H$39)+SUMIF(Estatal!$I$3:$I$39,PARTICIPANTES!A277,Estatal!$J$3:$J$39)+SUMIF(Estatal!$K$3:$K$39,PARTICIPANTES!A277,Estatal!$L$3:$L$39)+SUMIF(Estatal!$M$3:$M$39,PARTICIPANTES!A277,Estatal!$N$3:$N$39)+SUMIF(Estatal!$O$3:$O$39,PARTICIPANTES!A277,Estatal!$P$3:$P$39)+SUMIF(Estatal!$Q$3:$MQ$39,PARTICIPANTES!A277,Estatal!$R$3:$R$39)+SUMIF(Estatal!$S$3:$S$39,PARTICIPANTES!A277,Estatal!$T$3:$T$39)+SUMIF(Estatal!$U$3:$U$39,PARTICIPANTES!A277,Estatal!$V$3:$V$39)+SUMIF(Estatal!$W$3:$W$39,PARTICIPANTES!A277,Estatal!$X$3:$X$39)+SUMIF(Estatal!$Y$3:$Y$39,PARTICIPANTES!A277,Estatal!$Z$3:$Z$39)</f>
        <v>0</v>
      </c>
      <c r="O277" s="24">
        <f t="shared" ca="1" si="6"/>
        <v>90</v>
      </c>
    </row>
    <row r="278" spans="1:15">
      <c r="A278" t="s">
        <v>327</v>
      </c>
      <c r="B278" t="s">
        <v>99</v>
      </c>
      <c r="C278" s="6" t="s">
        <v>58</v>
      </c>
      <c r="D278" s="6" t="s">
        <v>18</v>
      </c>
      <c r="E278" s="51">
        <v>1974</v>
      </c>
      <c r="F278">
        <f>SUMIF(Liga!$A$2:$A$501,PARTICIPANTES!A278,Liga!$J$2:$J$501)</f>
        <v>30</v>
      </c>
      <c r="G278">
        <f>SUMIF('Copa EUS ABS Equipos'!$A$2:$A$26,PARTICIPANTES!A278,'Copa EUS ABS Equipos'!$C$2:$C$26)</f>
        <v>0</v>
      </c>
      <c r="J278">
        <f>SUMIF(Trials!$C$3:$C$53,PARTICIPANTES!A278,Trials!$D$3:$D$53)+SUMIF(Trials!$E$3:$E$53,PARTICIPANTES!A278,Trials!$F$3:$F$53)+SUMIF(Trials!$G$3:$G$53,PARTICIPANTES!A278,Trials!$H$3:$H$53)+SUMIF(Trials!$I$3:$I$53,PARTICIPANTES!A278,Trials!$J$3:$J$53)+SUMIF(Trials!$K$3:$K$53,PARTICIPANTES!A278,Trials!$L$3:$L$53)+SUMIF(Trials!$M$3:$M$53,PARTICIPANTES!A278,Trials!$N$3:$N$53)</f>
        <v>0</v>
      </c>
      <c r="K278">
        <f>SUMIF('Pre-Estatal'!$C$3:$C$39,PARTICIPANTES!A278,'Pre-Estatal'!$D$3:$D$39)+SUMIF('Pre-Estatal'!$E$3:$E$39,PARTICIPANTES!A278,'Pre-Estatal'!$F$3:$F$39)+SUMIF('Pre-Estatal'!$G$3:$G$39,PARTICIPANTES!A278,'Pre-Estatal'!$H$3:$H$39)+SUMIF('Pre-Estatal'!$I$3:$I$39,PARTICIPANTES!A278,'Pre-Estatal'!$J$3:$J$39)+SUMIF('Pre-Estatal'!$K$3:$K$39,PARTICIPANTES!A278,'Pre-Estatal'!$L$3:$L$39)+SUMIF('Pre-Estatal'!$M$3:$M$39,PARTICIPANTES!A278,'Pre-Estatal'!$N$3:$N$39)+SUMIF('Pre-Estatal'!$O$3:$O$39,PARTICIPANTES!A278,'Pre-Estatal'!$P$3:$P$39)+SUMIF('Pre-Estatal'!$Q$3:$Q$39,PARTICIPANTES!A278,'Pre-Estatal'!$R$3:$R$39)+SUMIF('Pre-Estatal'!$S$3:$S$39,PARTICIPANTES!A278,'Pre-Estatal'!$T$3:$T$39)+SUMIF('Pre-Estatal'!$U$3:$U$39,PARTICIPANTES!A278,'Pre-Estatal'!$V$3:$V$39)+SUMIF('Pre-Estatal'!$W$3:$W$39,PARTICIPANTES!A278,'Pre-Estatal'!$X$3:$X$39)+SUMIF('Pre-Estatal'!$Y$3:$Y$39,PARTICIPANTES!A278,'Pre-Estatal'!$Z$3:$Z$39)</f>
        <v>0</v>
      </c>
      <c r="L278">
        <f ca="1">SUMIF(Estatal!$C$3:$C$39,PARTICIPANTES!A278,Estatal!$D$3:$D$39)+SUMIF(Estatal!$E$3:$E$39,PARTICIPANTES!A278,Estatal!$F$3:$F$39)+SUMIF(Estatal!$G$3:$G$39,PARTICIPANTES!A278,Estatal!$H$3:$H$39)+SUMIF(Estatal!$I$3:$I$39,PARTICIPANTES!A278,Estatal!$J$3:$J$39)+SUMIF(Estatal!$K$3:$K$39,PARTICIPANTES!A278,Estatal!$L$3:$L$39)+SUMIF(Estatal!$M$3:$M$39,PARTICIPANTES!A278,Estatal!$N$3:$N$39)+SUMIF(Estatal!$O$3:$O$39,PARTICIPANTES!A278,Estatal!$P$3:$P$39)+SUMIF(Estatal!$Q$3:$MQ$39,PARTICIPANTES!A278,Estatal!$R$3:$R$39)+SUMIF(Estatal!$S$3:$S$39,PARTICIPANTES!A278,Estatal!$T$3:$T$39)+SUMIF(Estatal!$U$3:$U$39,PARTICIPANTES!A278,Estatal!$V$3:$V$39)+SUMIF(Estatal!$W$3:$W$39,PARTICIPANTES!A278,Estatal!$X$3:$X$39)+SUMIF(Estatal!$Y$3:$Y$39,PARTICIPANTES!A278,Estatal!$Z$3:$Z$39)</f>
        <v>0</v>
      </c>
      <c r="O278" s="24">
        <f t="shared" ca="1" si="6"/>
        <v>30</v>
      </c>
    </row>
    <row r="279" spans="1:15">
      <c r="A279" t="s">
        <v>328</v>
      </c>
      <c r="B279" t="s">
        <v>99</v>
      </c>
      <c r="C279" s="6" t="s">
        <v>58</v>
      </c>
      <c r="D279" s="6" t="s">
        <v>18</v>
      </c>
      <c r="E279" s="51">
        <v>1973</v>
      </c>
      <c r="F279">
        <f>SUMIF(Liga!$A$2:$A$501,PARTICIPANTES!A279,Liga!$J$2:$J$501)</f>
        <v>90</v>
      </c>
      <c r="G279">
        <f>SUMIF('Copa EUS ABS Equipos'!$A$2:$A$26,PARTICIPANTES!A279,'Copa EUS ABS Equipos'!$C$2:$C$26)</f>
        <v>0</v>
      </c>
      <c r="J279">
        <f>SUMIF(Trials!$C$3:$C$53,PARTICIPANTES!A279,Trials!$D$3:$D$53)+SUMIF(Trials!$E$3:$E$53,PARTICIPANTES!A279,Trials!$F$3:$F$53)+SUMIF(Trials!$G$3:$G$53,PARTICIPANTES!A279,Trials!$H$3:$H$53)+SUMIF(Trials!$I$3:$I$53,PARTICIPANTES!A279,Trials!$J$3:$J$53)+SUMIF(Trials!$K$3:$K$53,PARTICIPANTES!A279,Trials!$L$3:$L$53)+SUMIF(Trials!$M$3:$M$53,PARTICIPANTES!A279,Trials!$N$3:$N$53)</f>
        <v>0</v>
      </c>
      <c r="K279">
        <f>SUMIF('Pre-Estatal'!$C$3:$C$39,PARTICIPANTES!A279,'Pre-Estatal'!$D$3:$D$39)+SUMIF('Pre-Estatal'!$E$3:$E$39,PARTICIPANTES!A279,'Pre-Estatal'!$F$3:$F$39)+SUMIF('Pre-Estatal'!$G$3:$G$39,PARTICIPANTES!A279,'Pre-Estatal'!$H$3:$H$39)+SUMIF('Pre-Estatal'!$I$3:$I$39,PARTICIPANTES!A279,'Pre-Estatal'!$J$3:$J$39)+SUMIF('Pre-Estatal'!$K$3:$K$39,PARTICIPANTES!A279,'Pre-Estatal'!$L$3:$L$39)+SUMIF('Pre-Estatal'!$M$3:$M$39,PARTICIPANTES!A279,'Pre-Estatal'!$N$3:$N$39)+SUMIF('Pre-Estatal'!$O$3:$O$39,PARTICIPANTES!A279,'Pre-Estatal'!$P$3:$P$39)+SUMIF('Pre-Estatal'!$Q$3:$Q$39,PARTICIPANTES!A279,'Pre-Estatal'!$R$3:$R$39)+SUMIF('Pre-Estatal'!$S$3:$S$39,PARTICIPANTES!A279,'Pre-Estatal'!$T$3:$T$39)+SUMIF('Pre-Estatal'!$U$3:$U$39,PARTICIPANTES!A279,'Pre-Estatal'!$V$3:$V$39)+SUMIF('Pre-Estatal'!$W$3:$W$39,PARTICIPANTES!A279,'Pre-Estatal'!$X$3:$X$39)+SUMIF('Pre-Estatal'!$Y$3:$Y$39,PARTICIPANTES!A279,'Pre-Estatal'!$Z$3:$Z$39)</f>
        <v>0</v>
      </c>
      <c r="L279">
        <f ca="1">SUMIF(Estatal!$C$3:$C$39,PARTICIPANTES!A279,Estatal!$D$3:$D$39)+SUMIF(Estatal!$E$3:$E$39,PARTICIPANTES!A279,Estatal!$F$3:$F$39)+SUMIF(Estatal!$G$3:$G$39,PARTICIPANTES!A279,Estatal!$H$3:$H$39)+SUMIF(Estatal!$I$3:$I$39,PARTICIPANTES!A279,Estatal!$J$3:$J$39)+SUMIF(Estatal!$K$3:$K$39,PARTICIPANTES!A279,Estatal!$L$3:$L$39)+SUMIF(Estatal!$M$3:$M$39,PARTICIPANTES!A279,Estatal!$N$3:$N$39)+SUMIF(Estatal!$O$3:$O$39,PARTICIPANTES!A279,Estatal!$P$3:$P$39)+SUMIF(Estatal!$Q$3:$MQ$39,PARTICIPANTES!A279,Estatal!$R$3:$R$39)+SUMIF(Estatal!$S$3:$S$39,PARTICIPANTES!A279,Estatal!$T$3:$T$39)+SUMIF(Estatal!$U$3:$U$39,PARTICIPANTES!A279,Estatal!$V$3:$V$39)+SUMIF(Estatal!$W$3:$W$39,PARTICIPANTES!A279,Estatal!$X$3:$X$39)+SUMIF(Estatal!$Y$3:$Y$39,PARTICIPANTES!A279,Estatal!$Z$3:$Z$39)</f>
        <v>0</v>
      </c>
      <c r="O279" s="24">
        <f t="shared" ca="1" si="6"/>
        <v>90</v>
      </c>
    </row>
    <row r="280" spans="1:15">
      <c r="A280" t="s">
        <v>329</v>
      </c>
      <c r="B280" t="s">
        <v>99</v>
      </c>
      <c r="C280" s="6" t="s">
        <v>20</v>
      </c>
      <c r="D280" s="6" t="s">
        <v>18</v>
      </c>
      <c r="E280" s="51">
        <v>1997</v>
      </c>
      <c r="F280">
        <f>SUMIF(Liga!$A$2:$A$501,PARTICIPANTES!A280,Liga!$J$2:$J$501)</f>
        <v>30</v>
      </c>
      <c r="G280">
        <f>SUMIF('Copa EUS ABS Equipos'!$A$2:$A$26,PARTICIPANTES!A280,'Copa EUS ABS Equipos'!$C$2:$C$26)</f>
        <v>0</v>
      </c>
      <c r="J280">
        <f>SUMIF(Trials!$C$3:$C$53,PARTICIPANTES!A280,Trials!$D$3:$D$53)+SUMIF(Trials!$E$3:$E$53,PARTICIPANTES!A280,Trials!$F$3:$F$53)+SUMIF(Trials!$G$3:$G$53,PARTICIPANTES!A280,Trials!$H$3:$H$53)+SUMIF(Trials!$I$3:$I$53,PARTICIPANTES!A280,Trials!$J$3:$J$53)+SUMIF(Trials!$K$3:$K$53,PARTICIPANTES!A280,Trials!$L$3:$L$53)+SUMIF(Trials!$M$3:$M$53,PARTICIPANTES!A280,Trials!$N$3:$N$53)</f>
        <v>0</v>
      </c>
      <c r="K280">
        <f>SUMIF('Pre-Estatal'!$C$3:$C$39,PARTICIPANTES!A280,'Pre-Estatal'!$D$3:$D$39)+SUMIF('Pre-Estatal'!$E$3:$E$39,PARTICIPANTES!A280,'Pre-Estatal'!$F$3:$F$39)+SUMIF('Pre-Estatal'!$G$3:$G$39,PARTICIPANTES!A280,'Pre-Estatal'!$H$3:$H$39)+SUMIF('Pre-Estatal'!$I$3:$I$39,PARTICIPANTES!A280,'Pre-Estatal'!$J$3:$J$39)+SUMIF('Pre-Estatal'!$K$3:$K$39,PARTICIPANTES!A280,'Pre-Estatal'!$L$3:$L$39)+SUMIF('Pre-Estatal'!$M$3:$M$39,PARTICIPANTES!A280,'Pre-Estatal'!$N$3:$N$39)+SUMIF('Pre-Estatal'!$O$3:$O$39,PARTICIPANTES!A280,'Pre-Estatal'!$P$3:$P$39)+SUMIF('Pre-Estatal'!$Q$3:$Q$39,PARTICIPANTES!A280,'Pre-Estatal'!$R$3:$R$39)+SUMIF('Pre-Estatal'!$S$3:$S$39,PARTICIPANTES!A280,'Pre-Estatal'!$T$3:$T$39)+SUMIF('Pre-Estatal'!$U$3:$U$39,PARTICIPANTES!A280,'Pre-Estatal'!$V$3:$V$39)+SUMIF('Pre-Estatal'!$W$3:$W$39,PARTICIPANTES!A280,'Pre-Estatal'!$X$3:$X$39)+SUMIF('Pre-Estatal'!$Y$3:$Y$39,PARTICIPANTES!A280,'Pre-Estatal'!$Z$3:$Z$39)</f>
        <v>0</v>
      </c>
      <c r="L280">
        <f ca="1">SUMIF(Estatal!$C$3:$C$39,PARTICIPANTES!A280,Estatal!$D$3:$D$39)+SUMIF(Estatal!$E$3:$E$39,PARTICIPANTES!A280,Estatal!$F$3:$F$39)+SUMIF(Estatal!$G$3:$G$39,PARTICIPANTES!A280,Estatal!$H$3:$H$39)+SUMIF(Estatal!$I$3:$I$39,PARTICIPANTES!A280,Estatal!$J$3:$J$39)+SUMIF(Estatal!$K$3:$K$39,PARTICIPANTES!A280,Estatal!$L$3:$L$39)+SUMIF(Estatal!$M$3:$M$39,PARTICIPANTES!A280,Estatal!$N$3:$N$39)+SUMIF(Estatal!$O$3:$O$39,PARTICIPANTES!A280,Estatal!$P$3:$P$39)+SUMIF(Estatal!$Q$3:$MQ$39,PARTICIPANTES!A280,Estatal!$R$3:$R$39)+SUMIF(Estatal!$S$3:$S$39,PARTICIPANTES!A280,Estatal!$T$3:$T$39)+SUMIF(Estatal!$U$3:$U$39,PARTICIPANTES!A280,Estatal!$V$3:$V$39)+SUMIF(Estatal!$W$3:$W$39,PARTICIPANTES!A280,Estatal!$X$3:$X$39)+SUMIF(Estatal!$Y$3:$Y$39,PARTICIPANTES!A280,Estatal!$Z$3:$Z$39)</f>
        <v>0</v>
      </c>
      <c r="O280" s="24">
        <f t="shared" ca="1" si="6"/>
        <v>30</v>
      </c>
    </row>
    <row r="281" spans="1:15">
      <c r="A281" t="s">
        <v>330</v>
      </c>
      <c r="B281" t="s">
        <v>99</v>
      </c>
      <c r="C281" s="6" t="s">
        <v>58</v>
      </c>
      <c r="D281" s="6" t="s">
        <v>18</v>
      </c>
      <c r="E281" s="51">
        <v>1973</v>
      </c>
      <c r="F281">
        <f>SUMIF(Liga!$A$2:$A$501,PARTICIPANTES!A281,Liga!$J$2:$J$501)</f>
        <v>100</v>
      </c>
      <c r="G281">
        <f>SUMIF('Copa EUS ABS Equipos'!$A$2:$A$26,PARTICIPANTES!A281,'Copa EUS ABS Equipos'!$C$2:$C$26)</f>
        <v>0</v>
      </c>
      <c r="J281">
        <f>SUMIF(Trials!$C$3:$C$53,PARTICIPANTES!A281,Trials!$D$3:$D$53)+SUMIF(Trials!$E$3:$E$53,PARTICIPANTES!A281,Trials!$F$3:$F$53)+SUMIF(Trials!$G$3:$G$53,PARTICIPANTES!A281,Trials!$H$3:$H$53)+SUMIF(Trials!$I$3:$I$53,PARTICIPANTES!A281,Trials!$J$3:$J$53)+SUMIF(Trials!$K$3:$K$53,PARTICIPANTES!A281,Trials!$L$3:$L$53)+SUMIF(Trials!$M$3:$M$53,PARTICIPANTES!A281,Trials!$N$3:$N$53)</f>
        <v>0</v>
      </c>
      <c r="K281">
        <f>SUMIF('Pre-Estatal'!$C$3:$C$39,PARTICIPANTES!A281,'Pre-Estatal'!$D$3:$D$39)+SUMIF('Pre-Estatal'!$E$3:$E$39,PARTICIPANTES!A281,'Pre-Estatal'!$F$3:$F$39)+SUMIF('Pre-Estatal'!$G$3:$G$39,PARTICIPANTES!A281,'Pre-Estatal'!$H$3:$H$39)+SUMIF('Pre-Estatal'!$I$3:$I$39,PARTICIPANTES!A281,'Pre-Estatal'!$J$3:$J$39)+SUMIF('Pre-Estatal'!$K$3:$K$39,PARTICIPANTES!A281,'Pre-Estatal'!$L$3:$L$39)+SUMIF('Pre-Estatal'!$M$3:$M$39,PARTICIPANTES!A281,'Pre-Estatal'!$N$3:$N$39)+SUMIF('Pre-Estatal'!$O$3:$O$39,PARTICIPANTES!A281,'Pre-Estatal'!$P$3:$P$39)+SUMIF('Pre-Estatal'!$Q$3:$Q$39,PARTICIPANTES!A281,'Pre-Estatal'!$R$3:$R$39)+SUMIF('Pre-Estatal'!$S$3:$S$39,PARTICIPANTES!A281,'Pre-Estatal'!$T$3:$T$39)+SUMIF('Pre-Estatal'!$U$3:$U$39,PARTICIPANTES!A281,'Pre-Estatal'!$V$3:$V$39)+SUMIF('Pre-Estatal'!$W$3:$W$39,PARTICIPANTES!A281,'Pre-Estatal'!$X$3:$X$39)+SUMIF('Pre-Estatal'!$Y$3:$Y$39,PARTICIPANTES!A281,'Pre-Estatal'!$Z$3:$Z$39)</f>
        <v>0</v>
      </c>
      <c r="L281">
        <f ca="1">SUMIF(Estatal!$C$3:$C$39,PARTICIPANTES!A281,Estatal!$D$3:$D$39)+SUMIF(Estatal!$E$3:$E$39,PARTICIPANTES!A281,Estatal!$F$3:$F$39)+SUMIF(Estatal!$G$3:$G$39,PARTICIPANTES!A281,Estatal!$H$3:$H$39)+SUMIF(Estatal!$I$3:$I$39,PARTICIPANTES!A281,Estatal!$J$3:$J$39)+SUMIF(Estatal!$K$3:$K$39,PARTICIPANTES!A281,Estatal!$L$3:$L$39)+SUMIF(Estatal!$M$3:$M$39,PARTICIPANTES!A281,Estatal!$N$3:$N$39)+SUMIF(Estatal!$O$3:$O$39,PARTICIPANTES!A281,Estatal!$P$3:$P$39)+SUMIF(Estatal!$Q$3:$MQ$39,PARTICIPANTES!A281,Estatal!$R$3:$R$39)+SUMIF(Estatal!$S$3:$S$39,PARTICIPANTES!A281,Estatal!$T$3:$T$39)+SUMIF(Estatal!$U$3:$U$39,PARTICIPANTES!A281,Estatal!$V$3:$V$39)+SUMIF(Estatal!$W$3:$W$39,PARTICIPANTES!A281,Estatal!$X$3:$X$39)+SUMIF(Estatal!$Y$3:$Y$39,PARTICIPANTES!A281,Estatal!$Z$3:$Z$39)</f>
        <v>0</v>
      </c>
      <c r="O281" s="24">
        <f t="shared" ca="1" si="6"/>
        <v>100</v>
      </c>
    </row>
    <row r="282" spans="1:15">
      <c r="A282" t="s">
        <v>331</v>
      </c>
      <c r="B282" t="s">
        <v>99</v>
      </c>
      <c r="C282" s="6" t="s">
        <v>58</v>
      </c>
      <c r="D282" s="6" t="s">
        <v>18</v>
      </c>
      <c r="E282" s="51">
        <v>1974</v>
      </c>
      <c r="F282">
        <f>SUMIF(Liga!$A$2:$A$501,PARTICIPANTES!A282,Liga!$J$2:$J$501)</f>
        <v>100</v>
      </c>
      <c r="G282">
        <f>SUMIF('Copa EUS ABS Equipos'!$A$2:$A$26,PARTICIPANTES!A282,'Copa EUS ABS Equipos'!$C$2:$C$26)</f>
        <v>0</v>
      </c>
      <c r="J282">
        <f>SUMIF(Trials!$C$3:$C$53,PARTICIPANTES!A282,Trials!$D$3:$D$53)+SUMIF(Trials!$E$3:$E$53,PARTICIPANTES!A282,Trials!$F$3:$F$53)+SUMIF(Trials!$G$3:$G$53,PARTICIPANTES!A282,Trials!$H$3:$H$53)+SUMIF(Trials!$I$3:$I$53,PARTICIPANTES!A282,Trials!$J$3:$J$53)+SUMIF(Trials!$K$3:$K$53,PARTICIPANTES!A282,Trials!$L$3:$L$53)+SUMIF(Trials!$M$3:$M$53,PARTICIPANTES!A282,Trials!$N$3:$N$53)</f>
        <v>0</v>
      </c>
      <c r="K282">
        <f>SUMIF('Pre-Estatal'!$C$3:$C$39,PARTICIPANTES!A282,'Pre-Estatal'!$D$3:$D$39)+SUMIF('Pre-Estatal'!$E$3:$E$39,PARTICIPANTES!A282,'Pre-Estatal'!$F$3:$F$39)+SUMIF('Pre-Estatal'!$G$3:$G$39,PARTICIPANTES!A282,'Pre-Estatal'!$H$3:$H$39)+SUMIF('Pre-Estatal'!$I$3:$I$39,PARTICIPANTES!A282,'Pre-Estatal'!$J$3:$J$39)+SUMIF('Pre-Estatal'!$K$3:$K$39,PARTICIPANTES!A282,'Pre-Estatal'!$L$3:$L$39)+SUMIF('Pre-Estatal'!$M$3:$M$39,PARTICIPANTES!A282,'Pre-Estatal'!$N$3:$N$39)+SUMIF('Pre-Estatal'!$O$3:$O$39,PARTICIPANTES!A282,'Pre-Estatal'!$P$3:$P$39)+SUMIF('Pre-Estatal'!$Q$3:$Q$39,PARTICIPANTES!A282,'Pre-Estatal'!$R$3:$R$39)+SUMIF('Pre-Estatal'!$S$3:$S$39,PARTICIPANTES!A282,'Pre-Estatal'!$T$3:$T$39)+SUMIF('Pre-Estatal'!$U$3:$U$39,PARTICIPANTES!A282,'Pre-Estatal'!$V$3:$V$39)+SUMIF('Pre-Estatal'!$W$3:$W$39,PARTICIPANTES!A282,'Pre-Estatal'!$X$3:$X$39)+SUMIF('Pre-Estatal'!$Y$3:$Y$39,PARTICIPANTES!A282,'Pre-Estatal'!$Z$3:$Z$39)</f>
        <v>0</v>
      </c>
      <c r="L282">
        <f ca="1">SUMIF(Estatal!$C$3:$C$39,PARTICIPANTES!A282,Estatal!$D$3:$D$39)+SUMIF(Estatal!$E$3:$E$39,PARTICIPANTES!A282,Estatal!$F$3:$F$39)+SUMIF(Estatal!$G$3:$G$39,PARTICIPANTES!A282,Estatal!$H$3:$H$39)+SUMIF(Estatal!$I$3:$I$39,PARTICIPANTES!A282,Estatal!$J$3:$J$39)+SUMIF(Estatal!$K$3:$K$39,PARTICIPANTES!A282,Estatal!$L$3:$L$39)+SUMIF(Estatal!$M$3:$M$39,PARTICIPANTES!A282,Estatal!$N$3:$N$39)+SUMIF(Estatal!$O$3:$O$39,PARTICIPANTES!A282,Estatal!$P$3:$P$39)+SUMIF(Estatal!$Q$3:$MQ$39,PARTICIPANTES!A282,Estatal!$R$3:$R$39)+SUMIF(Estatal!$S$3:$S$39,PARTICIPANTES!A282,Estatal!$T$3:$T$39)+SUMIF(Estatal!$U$3:$U$39,PARTICIPANTES!A282,Estatal!$V$3:$V$39)+SUMIF(Estatal!$W$3:$W$39,PARTICIPANTES!A282,Estatal!$X$3:$X$39)+SUMIF(Estatal!$Y$3:$Y$39,PARTICIPANTES!A282,Estatal!$Z$3:$Z$39)</f>
        <v>0</v>
      </c>
      <c r="O282" s="24">
        <f t="shared" ca="1" si="6"/>
        <v>100</v>
      </c>
    </row>
    <row r="283" spans="1:15">
      <c r="A283" t="s">
        <v>332</v>
      </c>
      <c r="B283" t="s">
        <v>99</v>
      </c>
      <c r="C283" s="6" t="s">
        <v>17</v>
      </c>
      <c r="D283" s="6" t="s">
        <v>18</v>
      </c>
      <c r="E283" s="51">
        <v>2007</v>
      </c>
      <c r="F283">
        <f>SUMIF(Liga!$A$2:$A$501,PARTICIPANTES!A283,Liga!$J$2:$J$501)</f>
        <v>20</v>
      </c>
      <c r="G283">
        <f>SUMIF('Copa EUS ABS Equipos'!$A$2:$A$26,PARTICIPANTES!A283,'Copa EUS ABS Equipos'!$C$2:$C$26)</f>
        <v>0</v>
      </c>
      <c r="J283">
        <f>SUMIF(Trials!$C$3:$C$53,PARTICIPANTES!A283,Trials!$D$3:$D$53)+SUMIF(Trials!$E$3:$E$53,PARTICIPANTES!A283,Trials!$F$3:$F$53)+SUMIF(Trials!$G$3:$G$53,PARTICIPANTES!A283,Trials!$H$3:$H$53)+SUMIF(Trials!$I$3:$I$53,PARTICIPANTES!A283,Trials!$J$3:$J$53)+SUMIF(Trials!$K$3:$K$53,PARTICIPANTES!A283,Trials!$L$3:$L$53)+SUMIF(Trials!$M$3:$M$53,PARTICIPANTES!A283,Trials!$N$3:$N$53)</f>
        <v>0</v>
      </c>
      <c r="K283">
        <f>SUMIF('Pre-Estatal'!$C$3:$C$39,PARTICIPANTES!A283,'Pre-Estatal'!$D$3:$D$39)+SUMIF('Pre-Estatal'!$E$3:$E$39,PARTICIPANTES!A283,'Pre-Estatal'!$F$3:$F$39)+SUMIF('Pre-Estatal'!$G$3:$G$39,PARTICIPANTES!A283,'Pre-Estatal'!$H$3:$H$39)+SUMIF('Pre-Estatal'!$I$3:$I$39,PARTICIPANTES!A283,'Pre-Estatal'!$J$3:$J$39)+SUMIF('Pre-Estatal'!$K$3:$K$39,PARTICIPANTES!A283,'Pre-Estatal'!$L$3:$L$39)+SUMIF('Pre-Estatal'!$M$3:$M$39,PARTICIPANTES!A283,'Pre-Estatal'!$N$3:$N$39)+SUMIF('Pre-Estatal'!$O$3:$O$39,PARTICIPANTES!A283,'Pre-Estatal'!$P$3:$P$39)+SUMIF('Pre-Estatal'!$Q$3:$Q$39,PARTICIPANTES!A283,'Pre-Estatal'!$R$3:$R$39)+SUMIF('Pre-Estatal'!$S$3:$S$39,PARTICIPANTES!A283,'Pre-Estatal'!$T$3:$T$39)+SUMIF('Pre-Estatal'!$U$3:$U$39,PARTICIPANTES!A283,'Pre-Estatal'!$V$3:$V$39)+SUMIF('Pre-Estatal'!$W$3:$W$39,PARTICIPANTES!A283,'Pre-Estatal'!$X$3:$X$39)+SUMIF('Pre-Estatal'!$Y$3:$Y$39,PARTICIPANTES!A283,'Pre-Estatal'!$Z$3:$Z$39)</f>
        <v>0</v>
      </c>
      <c r="L283">
        <f ca="1">SUMIF(Estatal!$C$3:$C$39,PARTICIPANTES!A283,Estatal!$D$3:$D$39)+SUMIF(Estatal!$E$3:$E$39,PARTICIPANTES!A283,Estatal!$F$3:$F$39)+SUMIF(Estatal!$G$3:$G$39,PARTICIPANTES!A283,Estatal!$H$3:$H$39)+SUMIF(Estatal!$I$3:$I$39,PARTICIPANTES!A283,Estatal!$J$3:$J$39)+SUMIF(Estatal!$K$3:$K$39,PARTICIPANTES!A283,Estatal!$L$3:$L$39)+SUMIF(Estatal!$M$3:$M$39,PARTICIPANTES!A283,Estatal!$N$3:$N$39)+SUMIF(Estatal!$O$3:$O$39,PARTICIPANTES!A283,Estatal!$P$3:$P$39)+SUMIF(Estatal!$Q$3:$MQ$39,PARTICIPANTES!A283,Estatal!$R$3:$R$39)+SUMIF(Estatal!$S$3:$S$39,PARTICIPANTES!A283,Estatal!$T$3:$T$39)+SUMIF(Estatal!$U$3:$U$39,PARTICIPANTES!A283,Estatal!$V$3:$V$39)+SUMIF(Estatal!$W$3:$W$39,PARTICIPANTES!A283,Estatal!$X$3:$X$39)+SUMIF(Estatal!$Y$3:$Y$39,PARTICIPANTES!A283,Estatal!$Z$3:$Z$39)</f>
        <v>0</v>
      </c>
      <c r="O283" s="24">
        <f t="shared" ref="O283:O299" ca="1" si="7">SUM(F283:N283)</f>
        <v>20</v>
      </c>
    </row>
    <row r="284" spans="1:15">
      <c r="A284" t="s">
        <v>333</v>
      </c>
      <c r="B284" t="s">
        <v>160</v>
      </c>
      <c r="C284" s="6" t="s">
        <v>58</v>
      </c>
      <c r="D284" s="6" t="s">
        <v>18</v>
      </c>
      <c r="E284" s="51">
        <v>1975</v>
      </c>
      <c r="F284">
        <f>SUMIF(Liga!$A$2:$A$501,PARTICIPANTES!A284,Liga!$J$2:$J$501)</f>
        <v>110</v>
      </c>
      <c r="G284">
        <f>SUMIF('Copa EUS ABS Equipos'!$A$2:$A$26,PARTICIPANTES!A284,'Copa EUS ABS Equipos'!$C$2:$C$26)</f>
        <v>0</v>
      </c>
      <c r="J284">
        <f>SUMIF(Trials!$C$3:$C$53,PARTICIPANTES!A284,Trials!$D$3:$D$53)+SUMIF(Trials!$E$3:$E$53,PARTICIPANTES!A284,Trials!$F$3:$F$53)+SUMIF(Trials!$G$3:$G$53,PARTICIPANTES!A284,Trials!$H$3:$H$53)+SUMIF(Trials!$I$3:$I$53,PARTICIPANTES!A284,Trials!$J$3:$J$53)+SUMIF(Trials!$K$3:$K$53,PARTICIPANTES!A284,Trials!$L$3:$L$53)+SUMIF(Trials!$M$3:$M$53,PARTICIPANTES!A284,Trials!$N$3:$N$53)</f>
        <v>0</v>
      </c>
      <c r="K284">
        <f>SUMIF('Pre-Estatal'!$C$3:$C$39,PARTICIPANTES!A284,'Pre-Estatal'!$D$3:$D$39)+SUMIF('Pre-Estatal'!$E$3:$E$39,PARTICIPANTES!A284,'Pre-Estatal'!$F$3:$F$39)+SUMIF('Pre-Estatal'!$G$3:$G$39,PARTICIPANTES!A284,'Pre-Estatal'!$H$3:$H$39)+SUMIF('Pre-Estatal'!$I$3:$I$39,PARTICIPANTES!A284,'Pre-Estatal'!$J$3:$J$39)+SUMIF('Pre-Estatal'!$K$3:$K$39,PARTICIPANTES!A284,'Pre-Estatal'!$L$3:$L$39)+SUMIF('Pre-Estatal'!$M$3:$M$39,PARTICIPANTES!A284,'Pre-Estatal'!$N$3:$N$39)+SUMIF('Pre-Estatal'!$O$3:$O$39,PARTICIPANTES!A284,'Pre-Estatal'!$P$3:$P$39)+SUMIF('Pre-Estatal'!$Q$3:$Q$39,PARTICIPANTES!A284,'Pre-Estatal'!$R$3:$R$39)+SUMIF('Pre-Estatal'!$S$3:$S$39,PARTICIPANTES!A284,'Pre-Estatal'!$T$3:$T$39)+SUMIF('Pre-Estatal'!$U$3:$U$39,PARTICIPANTES!A284,'Pre-Estatal'!$V$3:$V$39)+SUMIF('Pre-Estatal'!$W$3:$W$39,PARTICIPANTES!A284,'Pre-Estatal'!$X$3:$X$39)+SUMIF('Pre-Estatal'!$Y$3:$Y$39,PARTICIPANTES!A284,'Pre-Estatal'!$Z$3:$Z$39)</f>
        <v>0</v>
      </c>
      <c r="L284">
        <f ca="1">SUMIF(Estatal!$C$3:$C$39,PARTICIPANTES!A284,Estatal!$D$3:$D$39)+SUMIF(Estatal!$E$3:$E$39,PARTICIPANTES!A284,Estatal!$F$3:$F$39)+SUMIF(Estatal!$G$3:$G$39,PARTICIPANTES!A284,Estatal!$H$3:$H$39)+SUMIF(Estatal!$I$3:$I$39,PARTICIPANTES!A284,Estatal!$J$3:$J$39)+SUMIF(Estatal!$K$3:$K$39,PARTICIPANTES!A284,Estatal!$L$3:$L$39)+SUMIF(Estatal!$M$3:$M$39,PARTICIPANTES!A284,Estatal!$N$3:$N$39)+SUMIF(Estatal!$O$3:$O$39,PARTICIPANTES!A284,Estatal!$P$3:$P$39)+SUMIF(Estatal!$Q$3:$MQ$39,PARTICIPANTES!A284,Estatal!$R$3:$R$39)+SUMIF(Estatal!$S$3:$S$39,PARTICIPANTES!A284,Estatal!$T$3:$T$39)+SUMIF(Estatal!$U$3:$U$39,PARTICIPANTES!A284,Estatal!$V$3:$V$39)+SUMIF(Estatal!$W$3:$W$39,PARTICIPANTES!A284,Estatal!$X$3:$X$39)+SUMIF(Estatal!$Y$3:$Y$39,PARTICIPANTES!A284,Estatal!$Z$3:$Z$39)</f>
        <v>0</v>
      </c>
      <c r="O284" s="24">
        <f t="shared" ca="1" si="7"/>
        <v>110</v>
      </c>
    </row>
    <row r="285" spans="1:15">
      <c r="E285" s="51"/>
      <c r="F285">
        <f>SUMIF(Liga!$A$2:$A$501,PARTICIPANTES!A285,Liga!$J$2:$J$501)</f>
        <v>0</v>
      </c>
      <c r="G285">
        <f>SUMIF('Copa EUS ABS Equipos'!$A$2:$A$26,PARTICIPANTES!A285,'Copa EUS ABS Equipos'!$C$2:$C$26)</f>
        <v>0</v>
      </c>
      <c r="J285">
        <f>SUMIF(Trials!$C$3:$C$53,PARTICIPANTES!A285,Trials!$D$3:$D$53)+SUMIF(Trials!$E$3:$E$53,PARTICIPANTES!A285,Trials!$F$3:$F$53)+SUMIF(Trials!$G$3:$G$53,PARTICIPANTES!A285,Trials!$H$3:$H$53)+SUMIF(Trials!$I$3:$I$53,PARTICIPANTES!A285,Trials!$J$3:$J$53)+SUMIF(Trials!$K$3:$K$53,PARTICIPANTES!A285,Trials!$L$3:$L$53)+SUMIF(Trials!$M$3:$M$53,PARTICIPANTES!A285,Trials!$N$3:$N$53)</f>
        <v>0</v>
      </c>
      <c r="K285">
        <f>SUMIF('Pre-Estatal'!$C$3:$C$39,PARTICIPANTES!A285,'Pre-Estatal'!$D$3:$D$39)+SUMIF('Pre-Estatal'!$E$3:$E$39,PARTICIPANTES!A285,'Pre-Estatal'!$F$3:$F$39)+SUMIF('Pre-Estatal'!$G$3:$G$39,PARTICIPANTES!A285,'Pre-Estatal'!$H$3:$H$39)+SUMIF('Pre-Estatal'!$I$3:$I$39,PARTICIPANTES!A285,'Pre-Estatal'!$J$3:$J$39)+SUMIF('Pre-Estatal'!$K$3:$K$39,PARTICIPANTES!A285,'Pre-Estatal'!$L$3:$L$39)+SUMIF('Pre-Estatal'!$M$3:$M$39,PARTICIPANTES!A285,'Pre-Estatal'!$N$3:$N$39)+SUMIF('Pre-Estatal'!$O$3:$O$39,PARTICIPANTES!A285,'Pre-Estatal'!$P$3:$P$39)+SUMIF('Pre-Estatal'!$Q$3:$Q$39,PARTICIPANTES!A285,'Pre-Estatal'!$R$3:$R$39)+SUMIF('Pre-Estatal'!$S$3:$S$39,PARTICIPANTES!A285,'Pre-Estatal'!$T$3:$T$39)+SUMIF('Pre-Estatal'!$U$3:$U$39,PARTICIPANTES!A285,'Pre-Estatal'!$V$3:$V$39)+SUMIF('Pre-Estatal'!$W$3:$W$39,PARTICIPANTES!A285,'Pre-Estatal'!$X$3:$X$39)+SUMIF('Pre-Estatal'!$Y$3:$Y$39,PARTICIPANTES!A285,'Pre-Estatal'!$Z$3:$Z$39)</f>
        <v>0</v>
      </c>
      <c r="L285">
        <f ca="1">SUMIF(Estatal!$C$3:$C$39,PARTICIPANTES!A285,Estatal!$D$3:$D$39)+SUMIF(Estatal!$E$3:$E$39,PARTICIPANTES!A285,Estatal!$F$3:$F$39)+SUMIF(Estatal!$G$3:$G$39,PARTICIPANTES!A285,Estatal!$H$3:$H$39)+SUMIF(Estatal!$I$3:$I$39,PARTICIPANTES!A285,Estatal!$J$3:$J$39)+SUMIF(Estatal!$K$3:$K$39,PARTICIPANTES!A285,Estatal!$L$3:$L$39)+SUMIF(Estatal!$M$3:$M$39,PARTICIPANTES!A285,Estatal!$N$3:$N$39)+SUMIF(Estatal!$O$3:$O$39,PARTICIPANTES!A285,Estatal!$P$3:$P$39)+SUMIF(Estatal!$Q$3:$MQ$39,PARTICIPANTES!A285,Estatal!$R$3:$R$39)+SUMIF(Estatal!$S$3:$S$39,PARTICIPANTES!A285,Estatal!$T$3:$T$39)+SUMIF(Estatal!$U$3:$U$39,PARTICIPANTES!A285,Estatal!$V$3:$V$39)+SUMIF(Estatal!$W$3:$W$39,PARTICIPANTES!A285,Estatal!$X$3:$X$39)+SUMIF(Estatal!$Y$3:$Y$39,PARTICIPANTES!A285,Estatal!$Z$3:$Z$39)</f>
        <v>0</v>
      </c>
      <c r="O285" s="24">
        <f t="shared" ca="1" si="7"/>
        <v>0</v>
      </c>
    </row>
    <row r="286" spans="1:15">
      <c r="E286" s="51"/>
      <c r="F286">
        <f>SUMIF(Liga!$A$2:$A$501,PARTICIPANTES!A286,Liga!$J$2:$J$501)</f>
        <v>0</v>
      </c>
      <c r="G286">
        <f>SUMIF('Copa EUS ABS Equipos'!$A$2:$A$26,PARTICIPANTES!A286,'Copa EUS ABS Equipos'!$C$2:$C$26)</f>
        <v>0</v>
      </c>
      <c r="J286">
        <f>SUMIF(Trials!$C$3:$C$53,PARTICIPANTES!A286,Trials!$D$3:$D$53)+SUMIF(Trials!$E$3:$E$53,PARTICIPANTES!A286,Trials!$F$3:$F$53)+SUMIF(Trials!$G$3:$G$53,PARTICIPANTES!A286,Trials!$H$3:$H$53)+SUMIF(Trials!$I$3:$I$53,PARTICIPANTES!A286,Trials!$J$3:$J$53)+SUMIF(Trials!$K$3:$K$53,PARTICIPANTES!A286,Trials!$L$3:$L$53)+SUMIF(Trials!$M$3:$M$53,PARTICIPANTES!A286,Trials!$N$3:$N$53)</f>
        <v>0</v>
      </c>
      <c r="K286">
        <f>SUMIF('Pre-Estatal'!$C$3:$C$39,PARTICIPANTES!A286,'Pre-Estatal'!$D$3:$D$39)+SUMIF('Pre-Estatal'!$E$3:$E$39,PARTICIPANTES!A286,'Pre-Estatal'!$F$3:$F$39)+SUMIF('Pre-Estatal'!$G$3:$G$39,PARTICIPANTES!A286,'Pre-Estatal'!$H$3:$H$39)+SUMIF('Pre-Estatal'!$I$3:$I$39,PARTICIPANTES!A286,'Pre-Estatal'!$J$3:$J$39)+SUMIF('Pre-Estatal'!$K$3:$K$39,PARTICIPANTES!A286,'Pre-Estatal'!$L$3:$L$39)+SUMIF('Pre-Estatal'!$M$3:$M$39,PARTICIPANTES!A286,'Pre-Estatal'!$N$3:$N$39)+SUMIF('Pre-Estatal'!$O$3:$O$39,PARTICIPANTES!A286,'Pre-Estatal'!$P$3:$P$39)+SUMIF('Pre-Estatal'!$Q$3:$Q$39,PARTICIPANTES!A286,'Pre-Estatal'!$R$3:$R$39)+SUMIF('Pre-Estatal'!$S$3:$S$39,PARTICIPANTES!A286,'Pre-Estatal'!$T$3:$T$39)+SUMIF('Pre-Estatal'!$U$3:$U$39,PARTICIPANTES!A286,'Pre-Estatal'!$V$3:$V$39)+SUMIF('Pre-Estatal'!$W$3:$W$39,PARTICIPANTES!A286,'Pre-Estatal'!$X$3:$X$39)+SUMIF('Pre-Estatal'!$Y$3:$Y$39,PARTICIPANTES!A286,'Pre-Estatal'!$Z$3:$Z$39)</f>
        <v>0</v>
      </c>
      <c r="L286">
        <f ca="1">SUMIF(Estatal!$C$3:$C$39,PARTICIPANTES!A286,Estatal!$D$3:$D$39)+SUMIF(Estatal!$E$3:$E$39,PARTICIPANTES!A286,Estatal!$F$3:$F$39)+SUMIF(Estatal!$G$3:$G$39,PARTICIPANTES!A286,Estatal!$H$3:$H$39)+SUMIF(Estatal!$I$3:$I$39,PARTICIPANTES!A286,Estatal!$J$3:$J$39)+SUMIF(Estatal!$K$3:$K$39,PARTICIPANTES!A286,Estatal!$L$3:$L$39)+SUMIF(Estatal!$M$3:$M$39,PARTICIPANTES!A286,Estatal!$N$3:$N$39)+SUMIF(Estatal!$O$3:$O$39,PARTICIPANTES!A286,Estatal!$P$3:$P$39)+SUMIF(Estatal!$Q$3:$MQ$39,PARTICIPANTES!A286,Estatal!$R$3:$R$39)+SUMIF(Estatal!$S$3:$S$39,PARTICIPANTES!A286,Estatal!$T$3:$T$39)+SUMIF(Estatal!$U$3:$U$39,PARTICIPANTES!A286,Estatal!$V$3:$V$39)+SUMIF(Estatal!$W$3:$W$39,PARTICIPANTES!A286,Estatal!$X$3:$X$39)+SUMIF(Estatal!$Y$3:$Y$39,PARTICIPANTES!A286,Estatal!$Z$3:$Z$39)</f>
        <v>0</v>
      </c>
      <c r="O286" s="24">
        <f t="shared" ca="1" si="7"/>
        <v>0</v>
      </c>
    </row>
    <row r="287" spans="1:15">
      <c r="E287" s="51"/>
      <c r="F287">
        <f>SUMIF(Liga!$A$2:$A$501,PARTICIPANTES!A287,Liga!$J$2:$J$501)</f>
        <v>0</v>
      </c>
      <c r="G287">
        <f>SUMIF('Copa EUS ABS Equipos'!$A$2:$A$26,PARTICIPANTES!A287,'Copa EUS ABS Equipos'!$C$2:$C$26)</f>
        <v>0</v>
      </c>
      <c r="J287">
        <f>SUMIF(Trials!$C$3:$C$53,PARTICIPANTES!A287,Trials!$D$3:$D$53)+SUMIF(Trials!$E$3:$E$53,PARTICIPANTES!A287,Trials!$F$3:$F$53)+SUMIF(Trials!$G$3:$G$53,PARTICIPANTES!A287,Trials!$H$3:$H$53)+SUMIF(Trials!$I$3:$I$53,PARTICIPANTES!A287,Trials!$J$3:$J$53)+SUMIF(Trials!$K$3:$K$53,PARTICIPANTES!A287,Trials!$L$3:$L$53)+SUMIF(Trials!$M$3:$M$53,PARTICIPANTES!A287,Trials!$N$3:$N$53)</f>
        <v>0</v>
      </c>
      <c r="K287">
        <f>SUMIF('Pre-Estatal'!$C$3:$C$39,PARTICIPANTES!A287,'Pre-Estatal'!$D$3:$D$39)+SUMIF('Pre-Estatal'!$E$3:$E$39,PARTICIPANTES!A287,'Pre-Estatal'!$F$3:$F$39)+SUMIF('Pre-Estatal'!$G$3:$G$39,PARTICIPANTES!A287,'Pre-Estatal'!$H$3:$H$39)+SUMIF('Pre-Estatal'!$I$3:$I$39,PARTICIPANTES!A287,'Pre-Estatal'!$J$3:$J$39)+SUMIF('Pre-Estatal'!$K$3:$K$39,PARTICIPANTES!A287,'Pre-Estatal'!$L$3:$L$39)+SUMIF('Pre-Estatal'!$M$3:$M$39,PARTICIPANTES!A287,'Pre-Estatal'!$N$3:$N$39)+SUMIF('Pre-Estatal'!$O$3:$O$39,PARTICIPANTES!A287,'Pre-Estatal'!$P$3:$P$39)+SUMIF('Pre-Estatal'!$Q$3:$Q$39,PARTICIPANTES!A287,'Pre-Estatal'!$R$3:$R$39)+SUMIF('Pre-Estatal'!$S$3:$S$39,PARTICIPANTES!A287,'Pre-Estatal'!$T$3:$T$39)+SUMIF('Pre-Estatal'!$U$3:$U$39,PARTICIPANTES!A287,'Pre-Estatal'!$V$3:$V$39)+SUMIF('Pre-Estatal'!$W$3:$W$39,PARTICIPANTES!A287,'Pre-Estatal'!$X$3:$X$39)+SUMIF('Pre-Estatal'!$Y$3:$Y$39,PARTICIPANTES!A287,'Pre-Estatal'!$Z$3:$Z$39)</f>
        <v>0</v>
      </c>
      <c r="L287">
        <f ca="1">SUMIF(Estatal!$C$3:$C$39,PARTICIPANTES!A287,Estatal!$D$3:$D$39)+SUMIF(Estatal!$E$3:$E$39,PARTICIPANTES!A287,Estatal!$F$3:$F$39)+SUMIF(Estatal!$G$3:$G$39,PARTICIPANTES!A287,Estatal!$H$3:$H$39)+SUMIF(Estatal!$I$3:$I$39,PARTICIPANTES!A287,Estatal!$J$3:$J$39)+SUMIF(Estatal!$K$3:$K$39,PARTICIPANTES!A287,Estatal!$L$3:$L$39)+SUMIF(Estatal!$M$3:$M$39,PARTICIPANTES!A287,Estatal!$N$3:$N$39)+SUMIF(Estatal!$O$3:$O$39,PARTICIPANTES!A287,Estatal!$P$3:$P$39)+SUMIF(Estatal!$Q$3:$MQ$39,PARTICIPANTES!A287,Estatal!$R$3:$R$39)+SUMIF(Estatal!$S$3:$S$39,PARTICIPANTES!A287,Estatal!$T$3:$T$39)+SUMIF(Estatal!$U$3:$U$39,PARTICIPANTES!A287,Estatal!$V$3:$V$39)+SUMIF(Estatal!$W$3:$W$39,PARTICIPANTES!A287,Estatal!$X$3:$X$39)+SUMIF(Estatal!$Y$3:$Y$39,PARTICIPANTES!A287,Estatal!$Z$3:$Z$39)</f>
        <v>0</v>
      </c>
      <c r="O287" s="24">
        <f t="shared" ca="1" si="7"/>
        <v>0</v>
      </c>
    </row>
    <row r="288" spans="1:15">
      <c r="F288">
        <f>SUMIF(Liga!$A$2:$A$501,PARTICIPANTES!A288,Liga!$J$2:$J$501)</f>
        <v>0</v>
      </c>
      <c r="G288">
        <f>SUMIF('Copa EUS ABS Equipos'!$A$2:$A$26,PARTICIPANTES!A288,'Copa EUS ABS Equipos'!$C$2:$C$26)</f>
        <v>0</v>
      </c>
      <c r="J288">
        <f>SUMIF(Trials!$C$3:$C$53,PARTICIPANTES!A288,Trials!$D$3:$D$53)+SUMIF(Trials!$E$3:$E$53,PARTICIPANTES!A288,Trials!$F$3:$F$53)+SUMIF(Trials!$G$3:$G$53,PARTICIPANTES!A288,Trials!$H$3:$H$53)+SUMIF(Trials!$I$3:$I$53,PARTICIPANTES!A288,Trials!$J$3:$J$53)+SUMIF(Trials!$K$3:$K$53,PARTICIPANTES!A288,Trials!$L$3:$L$53)+SUMIF(Trials!$M$3:$M$53,PARTICIPANTES!A288,Trials!$N$3:$N$53)</f>
        <v>0</v>
      </c>
      <c r="K288">
        <f>SUMIF('Pre-Estatal'!$C$3:$C$39,PARTICIPANTES!A288,'Pre-Estatal'!$D$3:$D$39)+SUMIF('Pre-Estatal'!$E$3:$E$39,PARTICIPANTES!A288,'Pre-Estatal'!$F$3:$F$39)+SUMIF('Pre-Estatal'!$G$3:$G$39,PARTICIPANTES!A288,'Pre-Estatal'!$H$3:$H$39)+SUMIF('Pre-Estatal'!$I$3:$I$39,PARTICIPANTES!A288,'Pre-Estatal'!$J$3:$J$39)+SUMIF('Pre-Estatal'!$K$3:$K$39,PARTICIPANTES!A288,'Pre-Estatal'!$L$3:$L$39)+SUMIF('Pre-Estatal'!$M$3:$M$39,PARTICIPANTES!A288,'Pre-Estatal'!$N$3:$N$39)+SUMIF('Pre-Estatal'!$O$3:$O$39,PARTICIPANTES!A288,'Pre-Estatal'!$P$3:$P$39)+SUMIF('Pre-Estatal'!$Q$3:$Q$39,PARTICIPANTES!A288,'Pre-Estatal'!$R$3:$R$39)+SUMIF('Pre-Estatal'!$S$3:$S$39,PARTICIPANTES!A288,'Pre-Estatal'!$T$3:$T$39)+SUMIF('Pre-Estatal'!$U$3:$U$39,PARTICIPANTES!A288,'Pre-Estatal'!$V$3:$V$39)+SUMIF('Pre-Estatal'!$W$3:$W$39,PARTICIPANTES!A288,'Pre-Estatal'!$X$3:$X$39)+SUMIF('Pre-Estatal'!$Y$3:$Y$39,PARTICIPANTES!A288,'Pre-Estatal'!$Z$3:$Z$39)</f>
        <v>0</v>
      </c>
      <c r="L288">
        <f ca="1">SUMIF(Estatal!$C$3:$C$39,PARTICIPANTES!A288,Estatal!$D$3:$D$39)+SUMIF(Estatal!$E$3:$E$39,PARTICIPANTES!A288,Estatal!$F$3:$F$39)+SUMIF(Estatal!$G$3:$G$39,PARTICIPANTES!A288,Estatal!$H$3:$H$39)+SUMIF(Estatal!$I$3:$I$39,PARTICIPANTES!A288,Estatal!$J$3:$J$39)+SUMIF(Estatal!$K$3:$K$39,PARTICIPANTES!A288,Estatal!$L$3:$L$39)+SUMIF(Estatal!$M$3:$M$39,PARTICIPANTES!A288,Estatal!$N$3:$N$39)+SUMIF(Estatal!$O$3:$O$39,PARTICIPANTES!A288,Estatal!$P$3:$P$39)+SUMIF(Estatal!$Q$3:$MQ$39,PARTICIPANTES!A288,Estatal!$R$3:$R$39)+SUMIF(Estatal!$S$3:$S$39,PARTICIPANTES!A288,Estatal!$T$3:$T$39)+SUMIF(Estatal!$U$3:$U$39,PARTICIPANTES!A288,Estatal!$V$3:$V$39)+SUMIF(Estatal!$W$3:$W$39,PARTICIPANTES!A288,Estatal!$X$3:$X$39)+SUMIF(Estatal!$Y$3:$Y$39,PARTICIPANTES!A288,Estatal!$Z$3:$Z$39)</f>
        <v>0</v>
      </c>
      <c r="O288" s="24">
        <f t="shared" ca="1" si="7"/>
        <v>0</v>
      </c>
    </row>
    <row r="289" spans="6:15">
      <c r="F289">
        <f>SUMIF(Liga!$A$2:$A$501,PARTICIPANTES!A289,Liga!$J$2:$J$501)</f>
        <v>0</v>
      </c>
      <c r="G289">
        <f>SUMIF('Copa EUS ABS Equipos'!$A$2:$A$26,PARTICIPANTES!A289,'Copa EUS ABS Equipos'!$C$2:$C$26)</f>
        <v>0</v>
      </c>
      <c r="J289">
        <f>SUMIF(Trials!$C$3:$C$53,PARTICIPANTES!A289,Trials!$D$3:$D$53)+SUMIF(Trials!$E$3:$E$53,PARTICIPANTES!A289,Trials!$F$3:$F$53)+SUMIF(Trials!$G$3:$G$53,PARTICIPANTES!A289,Trials!$H$3:$H$53)+SUMIF(Trials!$I$3:$I$53,PARTICIPANTES!A289,Trials!$J$3:$J$53)+SUMIF(Trials!$K$3:$K$53,PARTICIPANTES!A289,Trials!$L$3:$L$53)+SUMIF(Trials!$M$3:$M$53,PARTICIPANTES!A289,Trials!$N$3:$N$53)</f>
        <v>0</v>
      </c>
      <c r="K289">
        <f>SUMIF('Pre-Estatal'!$C$3:$C$39,PARTICIPANTES!A289,'Pre-Estatal'!$D$3:$D$39)+SUMIF('Pre-Estatal'!$E$3:$E$39,PARTICIPANTES!A289,'Pre-Estatal'!$F$3:$F$39)+SUMIF('Pre-Estatal'!$G$3:$G$39,PARTICIPANTES!A289,'Pre-Estatal'!$H$3:$H$39)+SUMIF('Pre-Estatal'!$I$3:$I$39,PARTICIPANTES!A289,'Pre-Estatal'!$J$3:$J$39)+SUMIF('Pre-Estatal'!$K$3:$K$39,PARTICIPANTES!A289,'Pre-Estatal'!$L$3:$L$39)+SUMIF('Pre-Estatal'!$M$3:$M$39,PARTICIPANTES!A289,'Pre-Estatal'!$N$3:$N$39)+SUMIF('Pre-Estatal'!$O$3:$O$39,PARTICIPANTES!A289,'Pre-Estatal'!$P$3:$P$39)+SUMIF('Pre-Estatal'!$Q$3:$Q$39,PARTICIPANTES!A289,'Pre-Estatal'!$R$3:$R$39)+SUMIF('Pre-Estatal'!$S$3:$S$39,PARTICIPANTES!A289,'Pre-Estatal'!$T$3:$T$39)+SUMIF('Pre-Estatal'!$U$3:$U$39,PARTICIPANTES!A289,'Pre-Estatal'!$V$3:$V$39)+SUMIF('Pre-Estatal'!$W$3:$W$39,PARTICIPANTES!A289,'Pre-Estatal'!$X$3:$X$39)+SUMIF('Pre-Estatal'!$Y$3:$Y$39,PARTICIPANTES!A289,'Pre-Estatal'!$Z$3:$Z$39)</f>
        <v>0</v>
      </c>
      <c r="L289">
        <f ca="1">SUMIF(Estatal!$C$3:$C$39,PARTICIPANTES!A289,Estatal!$D$3:$D$39)+SUMIF(Estatal!$E$3:$E$39,PARTICIPANTES!A289,Estatal!$F$3:$F$39)+SUMIF(Estatal!$G$3:$G$39,PARTICIPANTES!A289,Estatal!$H$3:$H$39)+SUMIF(Estatal!$I$3:$I$39,PARTICIPANTES!A289,Estatal!$J$3:$J$39)+SUMIF(Estatal!$K$3:$K$39,PARTICIPANTES!A289,Estatal!$L$3:$L$39)+SUMIF(Estatal!$M$3:$M$39,PARTICIPANTES!A289,Estatal!$N$3:$N$39)+SUMIF(Estatal!$O$3:$O$39,PARTICIPANTES!A289,Estatal!$P$3:$P$39)+SUMIF(Estatal!$Q$3:$MQ$39,PARTICIPANTES!A289,Estatal!$R$3:$R$39)+SUMIF(Estatal!$S$3:$S$39,PARTICIPANTES!A289,Estatal!$T$3:$T$39)+SUMIF(Estatal!$U$3:$U$39,PARTICIPANTES!A289,Estatal!$V$3:$V$39)+SUMIF(Estatal!$W$3:$W$39,PARTICIPANTES!A289,Estatal!$X$3:$X$39)+SUMIF(Estatal!$Y$3:$Y$39,PARTICIPANTES!A289,Estatal!$Z$3:$Z$39)</f>
        <v>0</v>
      </c>
      <c r="O289" s="24">
        <f t="shared" ca="1" si="7"/>
        <v>0</v>
      </c>
    </row>
    <row r="290" spans="6:15">
      <c r="F290">
        <f>SUMIF(Liga!$A$2:$A$501,PARTICIPANTES!A290,Liga!$J$2:$J$501)</f>
        <v>0</v>
      </c>
      <c r="G290">
        <f>SUMIF('Copa EUS ABS Equipos'!$A$2:$A$26,PARTICIPANTES!A290,'Copa EUS ABS Equipos'!$C$2:$C$26)</f>
        <v>0</v>
      </c>
      <c r="J290">
        <f>SUMIF(Trials!$C$3:$C$53,PARTICIPANTES!A290,Trials!$D$3:$D$53)+SUMIF(Trials!$E$3:$E$53,PARTICIPANTES!A290,Trials!$F$3:$F$53)+SUMIF(Trials!$G$3:$G$53,PARTICIPANTES!A290,Trials!$H$3:$H$53)+SUMIF(Trials!$I$3:$I$53,PARTICIPANTES!A290,Trials!$J$3:$J$53)+SUMIF(Trials!$K$3:$K$53,PARTICIPANTES!A290,Trials!$L$3:$L$53)+SUMIF(Trials!$M$3:$M$53,PARTICIPANTES!A290,Trials!$N$3:$N$53)</f>
        <v>0</v>
      </c>
      <c r="K290">
        <f>SUMIF('Pre-Estatal'!$C$3:$C$39,PARTICIPANTES!A290,'Pre-Estatal'!$D$3:$D$39)+SUMIF('Pre-Estatal'!$E$3:$E$39,PARTICIPANTES!A290,'Pre-Estatal'!$F$3:$F$39)+SUMIF('Pre-Estatal'!$G$3:$G$39,PARTICIPANTES!A290,'Pre-Estatal'!$H$3:$H$39)+SUMIF('Pre-Estatal'!$I$3:$I$39,PARTICIPANTES!A290,'Pre-Estatal'!$J$3:$J$39)+SUMIF('Pre-Estatal'!$K$3:$K$39,PARTICIPANTES!A290,'Pre-Estatal'!$L$3:$L$39)+SUMIF('Pre-Estatal'!$M$3:$M$39,PARTICIPANTES!A290,'Pre-Estatal'!$N$3:$N$39)+SUMIF('Pre-Estatal'!$O$3:$O$39,PARTICIPANTES!A290,'Pre-Estatal'!$P$3:$P$39)+SUMIF('Pre-Estatal'!$Q$3:$Q$39,PARTICIPANTES!A290,'Pre-Estatal'!$R$3:$R$39)+SUMIF('Pre-Estatal'!$S$3:$S$39,PARTICIPANTES!A290,'Pre-Estatal'!$T$3:$T$39)+SUMIF('Pre-Estatal'!$U$3:$U$39,PARTICIPANTES!A290,'Pre-Estatal'!$V$3:$V$39)+SUMIF('Pre-Estatal'!$W$3:$W$39,PARTICIPANTES!A290,'Pre-Estatal'!$X$3:$X$39)+SUMIF('Pre-Estatal'!$Y$3:$Y$39,PARTICIPANTES!A290,'Pre-Estatal'!$Z$3:$Z$39)</f>
        <v>0</v>
      </c>
      <c r="L290">
        <f ca="1">SUMIF(Estatal!$C$3:$C$39,PARTICIPANTES!A290,Estatal!$D$3:$D$39)+SUMIF(Estatal!$E$3:$E$39,PARTICIPANTES!A290,Estatal!$F$3:$F$39)+SUMIF(Estatal!$G$3:$G$39,PARTICIPANTES!A290,Estatal!$H$3:$H$39)+SUMIF(Estatal!$I$3:$I$39,PARTICIPANTES!A290,Estatal!$J$3:$J$39)+SUMIF(Estatal!$K$3:$K$39,PARTICIPANTES!A290,Estatal!$L$3:$L$39)+SUMIF(Estatal!$M$3:$M$39,PARTICIPANTES!A290,Estatal!$N$3:$N$39)+SUMIF(Estatal!$O$3:$O$39,PARTICIPANTES!A290,Estatal!$P$3:$P$39)+SUMIF(Estatal!$Q$3:$MQ$39,PARTICIPANTES!A290,Estatal!$R$3:$R$39)+SUMIF(Estatal!$S$3:$S$39,PARTICIPANTES!A290,Estatal!$T$3:$T$39)+SUMIF(Estatal!$U$3:$U$39,PARTICIPANTES!A290,Estatal!$V$3:$V$39)+SUMIF(Estatal!$W$3:$W$39,PARTICIPANTES!A290,Estatal!$X$3:$X$39)+SUMIF(Estatal!$Y$3:$Y$39,PARTICIPANTES!A290,Estatal!$Z$3:$Z$39)</f>
        <v>0</v>
      </c>
      <c r="O290" s="24">
        <f t="shared" ca="1" si="7"/>
        <v>0</v>
      </c>
    </row>
    <row r="291" spans="6:15">
      <c r="F291">
        <f>SUMIF(Liga!$A$2:$A$501,PARTICIPANTES!A291,Liga!$J$2:$J$501)</f>
        <v>0</v>
      </c>
      <c r="G291">
        <f>SUMIF('Copa EUS ABS Equipos'!$A$2:$A$26,PARTICIPANTES!A291,'Copa EUS ABS Equipos'!$C$2:$C$26)</f>
        <v>0</v>
      </c>
      <c r="J291">
        <f>SUMIF(Trials!$C$3:$C$53,PARTICIPANTES!A291,Trials!$D$3:$D$53)+SUMIF(Trials!$E$3:$E$53,PARTICIPANTES!A291,Trials!$F$3:$F$53)+SUMIF(Trials!$G$3:$G$53,PARTICIPANTES!A291,Trials!$H$3:$H$53)+SUMIF(Trials!$I$3:$I$53,PARTICIPANTES!A291,Trials!$J$3:$J$53)+SUMIF(Trials!$K$3:$K$53,PARTICIPANTES!A291,Trials!$L$3:$L$53)+SUMIF(Trials!$M$3:$M$53,PARTICIPANTES!A291,Trials!$N$3:$N$53)</f>
        <v>0</v>
      </c>
      <c r="K291">
        <f>SUMIF('Pre-Estatal'!$C$3:$C$39,PARTICIPANTES!A291,'Pre-Estatal'!$D$3:$D$39)+SUMIF('Pre-Estatal'!$E$3:$E$39,PARTICIPANTES!A291,'Pre-Estatal'!$F$3:$F$39)+SUMIF('Pre-Estatal'!$G$3:$G$39,PARTICIPANTES!A291,'Pre-Estatal'!$H$3:$H$39)+SUMIF('Pre-Estatal'!$I$3:$I$39,PARTICIPANTES!A291,'Pre-Estatal'!$J$3:$J$39)+SUMIF('Pre-Estatal'!$K$3:$K$39,PARTICIPANTES!A291,'Pre-Estatal'!$L$3:$L$39)+SUMIF('Pre-Estatal'!$M$3:$M$39,PARTICIPANTES!A291,'Pre-Estatal'!$N$3:$N$39)+SUMIF('Pre-Estatal'!$O$3:$O$39,PARTICIPANTES!A291,'Pre-Estatal'!$P$3:$P$39)+SUMIF('Pre-Estatal'!$Q$3:$Q$39,PARTICIPANTES!A291,'Pre-Estatal'!$R$3:$R$39)+SUMIF('Pre-Estatal'!$S$3:$S$39,PARTICIPANTES!A291,'Pre-Estatal'!$T$3:$T$39)+SUMIF('Pre-Estatal'!$U$3:$U$39,PARTICIPANTES!A291,'Pre-Estatal'!$V$3:$V$39)+SUMIF('Pre-Estatal'!$W$3:$W$39,PARTICIPANTES!A291,'Pre-Estatal'!$X$3:$X$39)+SUMIF('Pre-Estatal'!$Y$3:$Y$39,PARTICIPANTES!A291,'Pre-Estatal'!$Z$3:$Z$39)</f>
        <v>0</v>
      </c>
      <c r="L291">
        <f ca="1">SUMIF(Estatal!$C$3:$C$39,PARTICIPANTES!A291,Estatal!$D$3:$D$39)+SUMIF(Estatal!$E$3:$E$39,PARTICIPANTES!A291,Estatal!$F$3:$F$39)+SUMIF(Estatal!$G$3:$G$39,PARTICIPANTES!A291,Estatal!$H$3:$H$39)+SUMIF(Estatal!$I$3:$I$39,PARTICIPANTES!A291,Estatal!$J$3:$J$39)+SUMIF(Estatal!$K$3:$K$39,PARTICIPANTES!A291,Estatal!$L$3:$L$39)+SUMIF(Estatal!$M$3:$M$39,PARTICIPANTES!A291,Estatal!$N$3:$N$39)+SUMIF(Estatal!$O$3:$O$39,PARTICIPANTES!A291,Estatal!$P$3:$P$39)+SUMIF(Estatal!$Q$3:$MQ$39,PARTICIPANTES!A291,Estatal!$R$3:$R$39)+SUMIF(Estatal!$S$3:$S$39,PARTICIPANTES!A291,Estatal!$T$3:$T$39)+SUMIF(Estatal!$U$3:$U$39,PARTICIPANTES!A291,Estatal!$V$3:$V$39)+SUMIF(Estatal!$W$3:$W$39,PARTICIPANTES!A291,Estatal!$X$3:$X$39)+SUMIF(Estatal!$Y$3:$Y$39,PARTICIPANTES!A291,Estatal!$Z$3:$Z$39)</f>
        <v>0</v>
      </c>
      <c r="O291" s="24">
        <f t="shared" ca="1" si="7"/>
        <v>0</v>
      </c>
    </row>
    <row r="292" spans="6:15">
      <c r="F292">
        <f>SUMIF(Liga!$A$2:$A$501,PARTICIPANTES!A292,Liga!$J$2:$J$501)</f>
        <v>0</v>
      </c>
      <c r="G292">
        <f>SUMIF('Copa EUS ABS Equipos'!$A$2:$A$26,PARTICIPANTES!A292,'Copa EUS ABS Equipos'!$C$2:$C$26)</f>
        <v>0</v>
      </c>
      <c r="J292">
        <f>SUMIF(Trials!$C$3:$C$53,PARTICIPANTES!A292,Trials!$D$3:$D$53)+SUMIF(Trials!$E$3:$E$53,PARTICIPANTES!A292,Trials!$F$3:$F$53)+SUMIF(Trials!$G$3:$G$53,PARTICIPANTES!A292,Trials!$H$3:$H$53)+SUMIF(Trials!$I$3:$I$53,PARTICIPANTES!A292,Trials!$J$3:$J$53)+SUMIF(Trials!$K$3:$K$53,PARTICIPANTES!A292,Trials!$L$3:$L$53)+SUMIF(Trials!$M$3:$M$53,PARTICIPANTES!A292,Trials!$N$3:$N$53)</f>
        <v>0</v>
      </c>
      <c r="K292">
        <f>SUMIF('Pre-Estatal'!$C$3:$C$39,PARTICIPANTES!A292,'Pre-Estatal'!$D$3:$D$39)+SUMIF('Pre-Estatal'!$E$3:$E$39,PARTICIPANTES!A292,'Pre-Estatal'!$F$3:$F$39)+SUMIF('Pre-Estatal'!$G$3:$G$39,PARTICIPANTES!A292,'Pre-Estatal'!$H$3:$H$39)+SUMIF('Pre-Estatal'!$I$3:$I$39,PARTICIPANTES!A292,'Pre-Estatal'!$J$3:$J$39)+SUMIF('Pre-Estatal'!$K$3:$K$39,PARTICIPANTES!A292,'Pre-Estatal'!$L$3:$L$39)+SUMIF('Pre-Estatal'!$M$3:$M$39,PARTICIPANTES!A292,'Pre-Estatal'!$N$3:$N$39)+SUMIF('Pre-Estatal'!$O$3:$O$39,PARTICIPANTES!A292,'Pre-Estatal'!$P$3:$P$39)+SUMIF('Pre-Estatal'!$Q$3:$Q$39,PARTICIPANTES!A292,'Pre-Estatal'!$R$3:$R$39)+SUMIF('Pre-Estatal'!$S$3:$S$39,PARTICIPANTES!A292,'Pre-Estatal'!$T$3:$T$39)+SUMIF('Pre-Estatal'!$U$3:$U$39,PARTICIPANTES!A292,'Pre-Estatal'!$V$3:$V$39)+SUMIF('Pre-Estatal'!$W$3:$W$39,PARTICIPANTES!A292,'Pre-Estatal'!$X$3:$X$39)+SUMIF('Pre-Estatal'!$Y$3:$Y$39,PARTICIPANTES!A292,'Pre-Estatal'!$Z$3:$Z$39)</f>
        <v>0</v>
      </c>
      <c r="L292">
        <f ca="1">SUMIF(Estatal!$C$3:$C$39,PARTICIPANTES!A292,Estatal!$D$3:$D$39)+SUMIF(Estatal!$E$3:$E$39,PARTICIPANTES!A292,Estatal!$F$3:$F$39)+SUMIF(Estatal!$G$3:$G$39,PARTICIPANTES!A292,Estatal!$H$3:$H$39)+SUMIF(Estatal!$I$3:$I$39,PARTICIPANTES!A292,Estatal!$J$3:$J$39)+SUMIF(Estatal!$K$3:$K$39,PARTICIPANTES!A292,Estatal!$L$3:$L$39)+SUMIF(Estatal!$M$3:$M$39,PARTICIPANTES!A292,Estatal!$N$3:$N$39)+SUMIF(Estatal!$O$3:$O$39,PARTICIPANTES!A292,Estatal!$P$3:$P$39)+SUMIF(Estatal!$Q$3:$MQ$39,PARTICIPANTES!A292,Estatal!$R$3:$R$39)+SUMIF(Estatal!$S$3:$S$39,PARTICIPANTES!A292,Estatal!$T$3:$T$39)+SUMIF(Estatal!$U$3:$U$39,PARTICIPANTES!A292,Estatal!$V$3:$V$39)+SUMIF(Estatal!$W$3:$W$39,PARTICIPANTES!A292,Estatal!$X$3:$X$39)+SUMIF(Estatal!$Y$3:$Y$39,PARTICIPANTES!A292,Estatal!$Z$3:$Z$39)</f>
        <v>0</v>
      </c>
      <c r="O292" s="24">
        <f t="shared" ca="1" si="7"/>
        <v>0</v>
      </c>
    </row>
    <row r="293" spans="6:15">
      <c r="F293">
        <f>SUMIF(Liga!$A$2:$A$501,PARTICIPANTES!A293,Liga!$J$2:$J$501)</f>
        <v>0</v>
      </c>
      <c r="G293">
        <f>SUMIF('Copa EUS ABS Equipos'!$A$2:$A$26,PARTICIPANTES!A293,'Copa EUS ABS Equipos'!$C$2:$C$26)</f>
        <v>0</v>
      </c>
      <c r="J293">
        <f>SUMIF(Trials!$C$3:$C$53,PARTICIPANTES!A293,Trials!$D$3:$D$53)+SUMIF(Trials!$E$3:$E$53,PARTICIPANTES!A293,Trials!$F$3:$F$53)+SUMIF(Trials!$G$3:$G$53,PARTICIPANTES!A293,Trials!$H$3:$H$53)+SUMIF(Trials!$I$3:$I$53,PARTICIPANTES!A293,Trials!$J$3:$J$53)+SUMIF(Trials!$K$3:$K$53,PARTICIPANTES!A293,Trials!$L$3:$L$53)+SUMIF(Trials!$M$3:$M$53,PARTICIPANTES!A293,Trials!$N$3:$N$53)</f>
        <v>0</v>
      </c>
      <c r="K293">
        <f>SUMIF('Pre-Estatal'!$C$3:$C$39,PARTICIPANTES!A293,'Pre-Estatal'!$D$3:$D$39)+SUMIF('Pre-Estatal'!$E$3:$E$39,PARTICIPANTES!A293,'Pre-Estatal'!$F$3:$F$39)+SUMIF('Pre-Estatal'!$G$3:$G$39,PARTICIPANTES!A293,'Pre-Estatal'!$H$3:$H$39)+SUMIF('Pre-Estatal'!$I$3:$I$39,PARTICIPANTES!A293,'Pre-Estatal'!$J$3:$J$39)+SUMIF('Pre-Estatal'!$K$3:$K$39,PARTICIPANTES!A293,'Pre-Estatal'!$L$3:$L$39)+SUMIF('Pre-Estatal'!$M$3:$M$39,PARTICIPANTES!A293,'Pre-Estatal'!$N$3:$N$39)+SUMIF('Pre-Estatal'!$O$3:$O$39,PARTICIPANTES!A293,'Pre-Estatal'!$P$3:$P$39)+SUMIF('Pre-Estatal'!$Q$3:$Q$39,PARTICIPANTES!A293,'Pre-Estatal'!$R$3:$R$39)+SUMIF('Pre-Estatal'!$S$3:$S$39,PARTICIPANTES!A293,'Pre-Estatal'!$T$3:$T$39)+SUMIF('Pre-Estatal'!$U$3:$U$39,PARTICIPANTES!A293,'Pre-Estatal'!$V$3:$V$39)+SUMIF('Pre-Estatal'!$W$3:$W$39,PARTICIPANTES!A293,'Pre-Estatal'!$X$3:$X$39)+SUMIF('Pre-Estatal'!$Y$3:$Y$39,PARTICIPANTES!A293,'Pre-Estatal'!$Z$3:$Z$39)</f>
        <v>0</v>
      </c>
      <c r="L293">
        <f ca="1">SUMIF(Estatal!$C$3:$C$39,PARTICIPANTES!A293,Estatal!$D$3:$D$39)+SUMIF(Estatal!$E$3:$E$39,PARTICIPANTES!A293,Estatal!$F$3:$F$39)+SUMIF(Estatal!$G$3:$G$39,PARTICIPANTES!A293,Estatal!$H$3:$H$39)+SUMIF(Estatal!$I$3:$I$39,PARTICIPANTES!A293,Estatal!$J$3:$J$39)+SUMIF(Estatal!$K$3:$K$39,PARTICIPANTES!A293,Estatal!$L$3:$L$39)+SUMIF(Estatal!$M$3:$M$39,PARTICIPANTES!A293,Estatal!$N$3:$N$39)+SUMIF(Estatal!$O$3:$O$39,PARTICIPANTES!A293,Estatal!$P$3:$P$39)+SUMIF(Estatal!$Q$3:$MQ$39,PARTICIPANTES!A293,Estatal!$R$3:$R$39)+SUMIF(Estatal!$S$3:$S$39,PARTICIPANTES!A293,Estatal!$T$3:$T$39)+SUMIF(Estatal!$U$3:$U$39,PARTICIPANTES!A293,Estatal!$V$3:$V$39)+SUMIF(Estatal!$W$3:$W$39,PARTICIPANTES!A293,Estatal!$X$3:$X$39)+SUMIF(Estatal!$Y$3:$Y$39,PARTICIPANTES!A293,Estatal!$Z$3:$Z$39)</f>
        <v>0</v>
      </c>
      <c r="O293" s="24">
        <f t="shared" ca="1" si="7"/>
        <v>0</v>
      </c>
    </row>
    <row r="294" spans="6:15">
      <c r="F294">
        <f>SUMIF(Liga!$A$2:$A$501,PARTICIPANTES!A294,Liga!$J$2:$J$501)</f>
        <v>0</v>
      </c>
      <c r="G294">
        <f>SUMIF('Copa EUS ABS Equipos'!$A$2:$A$26,PARTICIPANTES!A294,'Copa EUS ABS Equipos'!$C$2:$C$26)</f>
        <v>0</v>
      </c>
      <c r="J294">
        <f>SUMIF(Trials!$C$3:$C$53,PARTICIPANTES!A294,Trials!$D$3:$D$53)+SUMIF(Trials!$E$3:$E$53,PARTICIPANTES!A294,Trials!$F$3:$F$53)+SUMIF(Trials!$G$3:$G$53,PARTICIPANTES!A294,Trials!$H$3:$H$53)+SUMIF(Trials!$I$3:$I$53,PARTICIPANTES!A294,Trials!$J$3:$J$53)+SUMIF(Trials!$K$3:$K$53,PARTICIPANTES!A294,Trials!$L$3:$L$53)+SUMIF(Trials!$M$3:$M$53,PARTICIPANTES!A294,Trials!$N$3:$N$53)</f>
        <v>0</v>
      </c>
      <c r="K294">
        <f>SUMIF('Pre-Estatal'!$C$3:$C$39,PARTICIPANTES!A294,'Pre-Estatal'!$D$3:$D$39)+SUMIF('Pre-Estatal'!$E$3:$E$39,PARTICIPANTES!A294,'Pre-Estatal'!$F$3:$F$39)+SUMIF('Pre-Estatal'!$G$3:$G$39,PARTICIPANTES!A294,'Pre-Estatal'!$H$3:$H$39)+SUMIF('Pre-Estatal'!$I$3:$I$39,PARTICIPANTES!A294,'Pre-Estatal'!$J$3:$J$39)+SUMIF('Pre-Estatal'!$K$3:$K$39,PARTICIPANTES!A294,'Pre-Estatal'!$L$3:$L$39)+SUMIF('Pre-Estatal'!$M$3:$M$39,PARTICIPANTES!A294,'Pre-Estatal'!$N$3:$N$39)+SUMIF('Pre-Estatal'!$O$3:$O$39,PARTICIPANTES!A294,'Pre-Estatal'!$P$3:$P$39)+SUMIF('Pre-Estatal'!$Q$3:$Q$39,PARTICIPANTES!A294,'Pre-Estatal'!$R$3:$R$39)+SUMIF('Pre-Estatal'!$S$3:$S$39,PARTICIPANTES!A294,'Pre-Estatal'!$T$3:$T$39)+SUMIF('Pre-Estatal'!$U$3:$U$39,PARTICIPANTES!A294,'Pre-Estatal'!$V$3:$V$39)+SUMIF('Pre-Estatal'!$W$3:$W$39,PARTICIPANTES!A294,'Pre-Estatal'!$X$3:$X$39)+SUMIF('Pre-Estatal'!$Y$3:$Y$39,PARTICIPANTES!A294,'Pre-Estatal'!$Z$3:$Z$39)</f>
        <v>0</v>
      </c>
      <c r="L294">
        <f ca="1">SUMIF(Estatal!$C$3:$C$39,PARTICIPANTES!A294,Estatal!$D$3:$D$39)+SUMIF(Estatal!$E$3:$E$39,PARTICIPANTES!A294,Estatal!$F$3:$F$39)+SUMIF(Estatal!$G$3:$G$39,PARTICIPANTES!A294,Estatal!$H$3:$H$39)+SUMIF(Estatal!$I$3:$I$39,PARTICIPANTES!A294,Estatal!$J$3:$J$39)+SUMIF(Estatal!$K$3:$K$39,PARTICIPANTES!A294,Estatal!$L$3:$L$39)+SUMIF(Estatal!$M$3:$M$39,PARTICIPANTES!A294,Estatal!$N$3:$N$39)+SUMIF(Estatal!$O$3:$O$39,PARTICIPANTES!A294,Estatal!$P$3:$P$39)+SUMIF(Estatal!$Q$3:$MQ$39,PARTICIPANTES!A294,Estatal!$R$3:$R$39)+SUMIF(Estatal!$S$3:$S$39,PARTICIPANTES!A294,Estatal!$T$3:$T$39)+SUMIF(Estatal!$U$3:$U$39,PARTICIPANTES!A294,Estatal!$V$3:$V$39)+SUMIF(Estatal!$W$3:$W$39,PARTICIPANTES!A294,Estatal!$X$3:$X$39)+SUMIF(Estatal!$Y$3:$Y$39,PARTICIPANTES!A294,Estatal!$Z$3:$Z$39)</f>
        <v>0</v>
      </c>
      <c r="O294" s="24">
        <f t="shared" ca="1" si="7"/>
        <v>0</v>
      </c>
    </row>
    <row r="295" spans="6:15">
      <c r="F295">
        <f>SUMIF(Liga!$A$2:$A$501,PARTICIPANTES!A295,Liga!$J$2:$J$501)</f>
        <v>0</v>
      </c>
      <c r="G295">
        <f>SUMIF('Copa EUS ABS Equipos'!$A$2:$A$26,PARTICIPANTES!A295,'Copa EUS ABS Equipos'!$C$2:$C$26)</f>
        <v>0</v>
      </c>
      <c r="J295">
        <f>SUMIF(Trials!$C$3:$C$53,PARTICIPANTES!A295,Trials!$D$3:$D$53)+SUMIF(Trials!$E$3:$E$53,PARTICIPANTES!A295,Trials!$F$3:$F$53)+SUMIF(Trials!$G$3:$G$53,PARTICIPANTES!A295,Trials!$H$3:$H$53)+SUMIF(Trials!$I$3:$I$53,PARTICIPANTES!A295,Trials!$J$3:$J$53)+SUMIF(Trials!$K$3:$K$53,PARTICIPANTES!A295,Trials!$L$3:$L$53)+SUMIF(Trials!$M$3:$M$53,PARTICIPANTES!A295,Trials!$N$3:$N$53)</f>
        <v>0</v>
      </c>
      <c r="K295">
        <f>SUMIF('Pre-Estatal'!$C$3:$C$39,PARTICIPANTES!A295,'Pre-Estatal'!$D$3:$D$39)+SUMIF('Pre-Estatal'!$E$3:$E$39,PARTICIPANTES!A295,'Pre-Estatal'!$F$3:$F$39)+SUMIF('Pre-Estatal'!$G$3:$G$39,PARTICIPANTES!A295,'Pre-Estatal'!$H$3:$H$39)+SUMIF('Pre-Estatal'!$I$3:$I$39,PARTICIPANTES!A295,'Pre-Estatal'!$J$3:$J$39)+SUMIF('Pre-Estatal'!$K$3:$K$39,PARTICIPANTES!A295,'Pre-Estatal'!$L$3:$L$39)+SUMIF('Pre-Estatal'!$M$3:$M$39,PARTICIPANTES!A295,'Pre-Estatal'!$N$3:$N$39)+SUMIF('Pre-Estatal'!$O$3:$O$39,PARTICIPANTES!A295,'Pre-Estatal'!$P$3:$P$39)+SUMIF('Pre-Estatal'!$Q$3:$Q$39,PARTICIPANTES!A295,'Pre-Estatal'!$R$3:$R$39)+SUMIF('Pre-Estatal'!$S$3:$S$39,PARTICIPANTES!A295,'Pre-Estatal'!$T$3:$T$39)+SUMIF('Pre-Estatal'!$U$3:$U$39,PARTICIPANTES!A295,'Pre-Estatal'!$V$3:$V$39)+SUMIF('Pre-Estatal'!$W$3:$W$39,PARTICIPANTES!A295,'Pre-Estatal'!$X$3:$X$39)+SUMIF('Pre-Estatal'!$Y$3:$Y$39,PARTICIPANTES!A295,'Pre-Estatal'!$Z$3:$Z$39)</f>
        <v>0</v>
      </c>
      <c r="L295">
        <f ca="1">SUMIF(Estatal!$C$3:$C$39,PARTICIPANTES!A295,Estatal!$D$3:$D$39)+SUMIF(Estatal!$E$3:$E$39,PARTICIPANTES!A295,Estatal!$F$3:$F$39)+SUMIF(Estatal!$G$3:$G$39,PARTICIPANTES!A295,Estatal!$H$3:$H$39)+SUMIF(Estatal!$I$3:$I$39,PARTICIPANTES!A295,Estatal!$J$3:$J$39)+SUMIF(Estatal!$K$3:$K$39,PARTICIPANTES!A295,Estatal!$L$3:$L$39)+SUMIF(Estatal!$M$3:$M$39,PARTICIPANTES!A295,Estatal!$N$3:$N$39)+SUMIF(Estatal!$O$3:$O$39,PARTICIPANTES!A295,Estatal!$P$3:$P$39)+SUMIF(Estatal!$Q$3:$MQ$39,PARTICIPANTES!A295,Estatal!$R$3:$R$39)+SUMIF(Estatal!$S$3:$S$39,PARTICIPANTES!A295,Estatal!$T$3:$T$39)+SUMIF(Estatal!$U$3:$U$39,PARTICIPANTES!A295,Estatal!$V$3:$V$39)+SUMIF(Estatal!$W$3:$W$39,PARTICIPANTES!A295,Estatal!$X$3:$X$39)+SUMIF(Estatal!$Y$3:$Y$39,PARTICIPANTES!A295,Estatal!$Z$3:$Z$39)</f>
        <v>0</v>
      </c>
      <c r="O295" s="24">
        <f t="shared" ca="1" si="7"/>
        <v>0</v>
      </c>
    </row>
    <row r="296" spans="6:15">
      <c r="F296">
        <f>SUMIF(Liga!$A$2:$A$501,PARTICIPANTES!A296,Liga!$J$2:$J$501)</f>
        <v>0</v>
      </c>
      <c r="G296">
        <f>SUMIF('Copa EUS ABS Equipos'!$A$2:$A$26,PARTICIPANTES!A296,'Copa EUS ABS Equipos'!$C$2:$C$26)</f>
        <v>0</v>
      </c>
      <c r="J296">
        <f>SUMIF(Trials!$C$3:$C$53,PARTICIPANTES!A296,Trials!$D$3:$D$53)+SUMIF(Trials!$E$3:$E$53,PARTICIPANTES!A296,Trials!$F$3:$F$53)+SUMIF(Trials!$G$3:$G$53,PARTICIPANTES!A296,Trials!$H$3:$H$53)+SUMIF(Trials!$I$3:$I$53,PARTICIPANTES!A296,Trials!$J$3:$J$53)+SUMIF(Trials!$K$3:$K$53,PARTICIPANTES!A296,Trials!$L$3:$L$53)+SUMIF(Trials!$M$3:$M$53,PARTICIPANTES!A296,Trials!$N$3:$N$53)</f>
        <v>0</v>
      </c>
      <c r="K296">
        <f>SUMIF('Pre-Estatal'!$C$3:$C$39,PARTICIPANTES!A296,'Pre-Estatal'!$D$3:$D$39)+SUMIF('Pre-Estatal'!$E$3:$E$39,PARTICIPANTES!A296,'Pre-Estatal'!$F$3:$F$39)+SUMIF('Pre-Estatal'!$G$3:$G$39,PARTICIPANTES!A296,'Pre-Estatal'!$H$3:$H$39)+SUMIF('Pre-Estatal'!$I$3:$I$39,PARTICIPANTES!A296,'Pre-Estatal'!$J$3:$J$39)+SUMIF('Pre-Estatal'!$K$3:$K$39,PARTICIPANTES!A296,'Pre-Estatal'!$L$3:$L$39)+SUMIF('Pre-Estatal'!$M$3:$M$39,PARTICIPANTES!A296,'Pre-Estatal'!$N$3:$N$39)+SUMIF('Pre-Estatal'!$O$3:$O$39,PARTICIPANTES!A296,'Pre-Estatal'!$P$3:$P$39)+SUMIF('Pre-Estatal'!$Q$3:$Q$39,PARTICIPANTES!A296,'Pre-Estatal'!$R$3:$R$39)+SUMIF('Pre-Estatal'!$S$3:$S$39,PARTICIPANTES!A296,'Pre-Estatal'!$T$3:$T$39)+SUMIF('Pre-Estatal'!$U$3:$U$39,PARTICIPANTES!A296,'Pre-Estatal'!$V$3:$V$39)+SUMIF('Pre-Estatal'!$W$3:$W$39,PARTICIPANTES!A296,'Pre-Estatal'!$X$3:$X$39)+SUMIF('Pre-Estatal'!$Y$3:$Y$39,PARTICIPANTES!A296,'Pre-Estatal'!$Z$3:$Z$39)</f>
        <v>0</v>
      </c>
      <c r="L296">
        <f ca="1">SUMIF(Estatal!$C$3:$C$39,PARTICIPANTES!A296,Estatal!$D$3:$D$39)+SUMIF(Estatal!$E$3:$E$39,PARTICIPANTES!A296,Estatal!$F$3:$F$39)+SUMIF(Estatal!$G$3:$G$39,PARTICIPANTES!A296,Estatal!$H$3:$H$39)+SUMIF(Estatal!$I$3:$I$39,PARTICIPANTES!A296,Estatal!$J$3:$J$39)+SUMIF(Estatal!$K$3:$K$39,PARTICIPANTES!A296,Estatal!$L$3:$L$39)+SUMIF(Estatal!$M$3:$M$39,PARTICIPANTES!A296,Estatal!$N$3:$N$39)+SUMIF(Estatal!$O$3:$O$39,PARTICIPANTES!A296,Estatal!$P$3:$P$39)+SUMIF(Estatal!$Q$3:$MQ$39,PARTICIPANTES!A296,Estatal!$R$3:$R$39)+SUMIF(Estatal!$S$3:$S$39,PARTICIPANTES!A296,Estatal!$T$3:$T$39)+SUMIF(Estatal!$U$3:$U$39,PARTICIPANTES!A296,Estatal!$V$3:$V$39)+SUMIF(Estatal!$W$3:$W$39,PARTICIPANTES!A296,Estatal!$X$3:$X$39)+SUMIF(Estatal!$Y$3:$Y$39,PARTICIPANTES!A296,Estatal!$Z$3:$Z$39)</f>
        <v>0</v>
      </c>
      <c r="O296" s="24">
        <f t="shared" ca="1" si="7"/>
        <v>0</v>
      </c>
    </row>
    <row r="297" spans="6:15">
      <c r="F297">
        <f>SUMIF(Liga!$A$2:$A$501,PARTICIPANTES!A297,Liga!$J$2:$J$501)</f>
        <v>0</v>
      </c>
      <c r="G297">
        <f>SUMIF('Copa EUS ABS Equipos'!$A$2:$A$26,PARTICIPANTES!A297,'Copa EUS ABS Equipos'!$C$2:$C$26)</f>
        <v>0</v>
      </c>
      <c r="J297">
        <f>SUMIF(Trials!$C$3:$C$53,PARTICIPANTES!A297,Trials!$D$3:$D$53)+SUMIF(Trials!$E$3:$E$53,PARTICIPANTES!A297,Trials!$F$3:$F$53)+SUMIF(Trials!$G$3:$G$53,PARTICIPANTES!A297,Trials!$H$3:$H$53)+SUMIF(Trials!$I$3:$I$53,PARTICIPANTES!A297,Trials!$J$3:$J$53)+SUMIF(Trials!$K$3:$K$53,PARTICIPANTES!A297,Trials!$L$3:$L$53)+SUMIF(Trials!$M$3:$M$53,PARTICIPANTES!A297,Trials!$N$3:$N$53)</f>
        <v>0</v>
      </c>
      <c r="K297">
        <f>SUMIF('Pre-Estatal'!$C$3:$C$39,PARTICIPANTES!A297,'Pre-Estatal'!$D$3:$D$39)+SUMIF('Pre-Estatal'!$E$3:$E$39,PARTICIPANTES!A297,'Pre-Estatal'!$F$3:$F$39)+SUMIF('Pre-Estatal'!$G$3:$G$39,PARTICIPANTES!A297,'Pre-Estatal'!$H$3:$H$39)+SUMIF('Pre-Estatal'!$I$3:$I$39,PARTICIPANTES!A297,'Pre-Estatal'!$J$3:$J$39)+SUMIF('Pre-Estatal'!$K$3:$K$39,PARTICIPANTES!A297,'Pre-Estatal'!$L$3:$L$39)+SUMIF('Pre-Estatal'!$M$3:$M$39,PARTICIPANTES!A297,'Pre-Estatal'!$N$3:$N$39)+SUMIF('Pre-Estatal'!$O$3:$O$39,PARTICIPANTES!A297,'Pre-Estatal'!$P$3:$P$39)+SUMIF('Pre-Estatal'!$Q$3:$Q$39,PARTICIPANTES!A297,'Pre-Estatal'!$R$3:$R$39)+SUMIF('Pre-Estatal'!$S$3:$S$39,PARTICIPANTES!A297,'Pre-Estatal'!$T$3:$T$39)+SUMIF('Pre-Estatal'!$U$3:$U$39,PARTICIPANTES!A297,'Pre-Estatal'!$V$3:$V$39)+SUMIF('Pre-Estatal'!$W$3:$W$39,PARTICIPANTES!A297,'Pre-Estatal'!$X$3:$X$39)+SUMIF('Pre-Estatal'!$Y$3:$Y$39,PARTICIPANTES!A297,'Pre-Estatal'!$Z$3:$Z$39)</f>
        <v>0</v>
      </c>
      <c r="L297">
        <f ca="1">SUMIF(Estatal!$C$3:$C$39,PARTICIPANTES!A297,Estatal!$D$3:$D$39)+SUMIF(Estatal!$E$3:$E$39,PARTICIPANTES!A297,Estatal!$F$3:$F$39)+SUMIF(Estatal!$G$3:$G$39,PARTICIPANTES!A297,Estatal!$H$3:$H$39)+SUMIF(Estatal!$I$3:$I$39,PARTICIPANTES!A297,Estatal!$J$3:$J$39)+SUMIF(Estatal!$K$3:$K$39,PARTICIPANTES!A297,Estatal!$L$3:$L$39)+SUMIF(Estatal!$M$3:$M$39,PARTICIPANTES!A297,Estatal!$N$3:$N$39)+SUMIF(Estatal!$O$3:$O$39,PARTICIPANTES!A297,Estatal!$P$3:$P$39)+SUMIF(Estatal!$Q$3:$MQ$39,PARTICIPANTES!A297,Estatal!$R$3:$R$39)+SUMIF(Estatal!$S$3:$S$39,PARTICIPANTES!A297,Estatal!$T$3:$T$39)+SUMIF(Estatal!$U$3:$U$39,PARTICIPANTES!A297,Estatal!$V$3:$V$39)+SUMIF(Estatal!$W$3:$W$39,PARTICIPANTES!A297,Estatal!$X$3:$X$39)+SUMIF(Estatal!$Y$3:$Y$39,PARTICIPANTES!A297,Estatal!$Z$3:$Z$39)</f>
        <v>0</v>
      </c>
      <c r="O297" s="24">
        <f t="shared" ca="1" si="7"/>
        <v>0</v>
      </c>
    </row>
    <row r="298" spans="6:15">
      <c r="F298">
        <f>SUMIF(Liga!$A$2:$A$501,PARTICIPANTES!A298,Liga!$J$2:$J$501)</f>
        <v>0</v>
      </c>
      <c r="G298">
        <f>SUMIF('Copa EUS ABS Equipos'!$A$2:$A$26,PARTICIPANTES!A298,'Copa EUS ABS Equipos'!$C$2:$C$26)</f>
        <v>0</v>
      </c>
      <c r="J298">
        <f>SUMIF(Trials!$C$3:$C$53,PARTICIPANTES!A298,Trials!$D$3:$D$53)+SUMIF(Trials!$E$3:$E$53,PARTICIPANTES!A298,Trials!$F$3:$F$53)+SUMIF(Trials!$G$3:$G$53,PARTICIPANTES!A298,Trials!$H$3:$H$53)+SUMIF(Trials!$I$3:$I$53,PARTICIPANTES!A298,Trials!$J$3:$J$53)+SUMIF(Trials!$K$3:$K$53,PARTICIPANTES!A298,Trials!$L$3:$L$53)+SUMIF(Trials!$M$3:$M$53,PARTICIPANTES!A298,Trials!$N$3:$N$53)</f>
        <v>0</v>
      </c>
      <c r="K298">
        <f>SUMIF('Pre-Estatal'!$C$3:$C$39,PARTICIPANTES!A298,'Pre-Estatal'!$D$3:$D$39)+SUMIF('Pre-Estatal'!$E$3:$E$39,PARTICIPANTES!A298,'Pre-Estatal'!$F$3:$F$39)+SUMIF('Pre-Estatal'!$G$3:$G$39,PARTICIPANTES!A298,'Pre-Estatal'!$H$3:$H$39)+SUMIF('Pre-Estatal'!$I$3:$I$39,PARTICIPANTES!A298,'Pre-Estatal'!$J$3:$J$39)+SUMIF('Pre-Estatal'!$K$3:$K$39,PARTICIPANTES!A298,'Pre-Estatal'!$L$3:$L$39)+SUMIF('Pre-Estatal'!$M$3:$M$39,PARTICIPANTES!A298,'Pre-Estatal'!$N$3:$N$39)+SUMIF('Pre-Estatal'!$O$3:$O$39,PARTICIPANTES!A298,'Pre-Estatal'!$P$3:$P$39)+SUMIF('Pre-Estatal'!$Q$3:$Q$39,PARTICIPANTES!A298,'Pre-Estatal'!$R$3:$R$39)+SUMIF('Pre-Estatal'!$S$3:$S$39,PARTICIPANTES!A298,'Pre-Estatal'!$T$3:$T$39)+SUMIF('Pre-Estatal'!$U$3:$U$39,PARTICIPANTES!A298,'Pre-Estatal'!$V$3:$V$39)+SUMIF('Pre-Estatal'!$W$3:$W$39,PARTICIPANTES!A298,'Pre-Estatal'!$X$3:$X$39)+SUMIF('Pre-Estatal'!$Y$3:$Y$39,PARTICIPANTES!A298,'Pre-Estatal'!$Z$3:$Z$39)</f>
        <v>0</v>
      </c>
      <c r="L298">
        <f ca="1">SUMIF(Estatal!$C$3:$C$39,PARTICIPANTES!A298,Estatal!$D$3:$D$39)+SUMIF(Estatal!$E$3:$E$39,PARTICIPANTES!A298,Estatal!$F$3:$F$39)+SUMIF(Estatal!$G$3:$G$39,PARTICIPANTES!A298,Estatal!$H$3:$H$39)+SUMIF(Estatal!$I$3:$I$39,PARTICIPANTES!A298,Estatal!$J$3:$J$39)+SUMIF(Estatal!$K$3:$K$39,PARTICIPANTES!A298,Estatal!$L$3:$L$39)+SUMIF(Estatal!$M$3:$M$39,PARTICIPANTES!A298,Estatal!$N$3:$N$39)+SUMIF(Estatal!$O$3:$O$39,PARTICIPANTES!A298,Estatal!$P$3:$P$39)+SUMIF(Estatal!$Q$3:$MQ$39,PARTICIPANTES!A298,Estatal!$R$3:$R$39)+SUMIF(Estatal!$S$3:$S$39,PARTICIPANTES!A298,Estatal!$T$3:$T$39)+SUMIF(Estatal!$U$3:$U$39,PARTICIPANTES!A298,Estatal!$V$3:$V$39)+SUMIF(Estatal!$W$3:$W$39,PARTICIPANTES!A298,Estatal!$X$3:$X$39)+SUMIF(Estatal!$Y$3:$Y$39,PARTICIPANTES!A298,Estatal!$Z$3:$Z$39)</f>
        <v>0</v>
      </c>
      <c r="O298" s="24">
        <f t="shared" ca="1" si="7"/>
        <v>0</v>
      </c>
    </row>
    <row r="299" spans="6:15">
      <c r="F299">
        <f>SUMIF(Liga!$A$2:$A$501,PARTICIPANTES!A299,Liga!$J$2:$J$501)</f>
        <v>0</v>
      </c>
      <c r="G299">
        <f>SUMIF('Copa EUS ABS Equipos'!$A$2:$A$26,PARTICIPANTES!A299,'Copa EUS ABS Equipos'!$C$2:$C$26)</f>
        <v>0</v>
      </c>
      <c r="J299">
        <f>SUMIF(Trials!$C$3:$C$53,PARTICIPANTES!A299,Trials!$D$3:$D$53)+SUMIF(Trials!$E$3:$E$53,PARTICIPANTES!A299,Trials!$F$3:$F$53)+SUMIF(Trials!$G$3:$G$53,PARTICIPANTES!A299,Trials!$H$3:$H$53)+SUMIF(Trials!$I$3:$I$53,PARTICIPANTES!A299,Trials!$J$3:$J$53)+SUMIF(Trials!$K$3:$K$53,PARTICIPANTES!A299,Trials!$L$3:$L$53)+SUMIF(Trials!$M$3:$M$53,PARTICIPANTES!A299,Trials!$N$3:$N$53)</f>
        <v>0</v>
      </c>
      <c r="K299">
        <f>SUMIF('Pre-Estatal'!$C$3:$C$39,PARTICIPANTES!A299,'Pre-Estatal'!$D$3:$D$39)+SUMIF('Pre-Estatal'!$E$3:$E$39,PARTICIPANTES!A299,'Pre-Estatal'!$F$3:$F$39)+SUMIF('Pre-Estatal'!$G$3:$G$39,PARTICIPANTES!A299,'Pre-Estatal'!$H$3:$H$39)+SUMIF('Pre-Estatal'!$I$3:$I$39,PARTICIPANTES!A299,'Pre-Estatal'!$J$3:$J$39)+SUMIF('Pre-Estatal'!$K$3:$K$39,PARTICIPANTES!A299,'Pre-Estatal'!$L$3:$L$39)+SUMIF('Pre-Estatal'!$M$3:$M$39,PARTICIPANTES!A299,'Pre-Estatal'!$N$3:$N$39)+SUMIF('Pre-Estatal'!$O$3:$O$39,PARTICIPANTES!A299,'Pre-Estatal'!$P$3:$P$39)+SUMIF('Pre-Estatal'!$Q$3:$Q$39,PARTICIPANTES!A299,'Pre-Estatal'!$R$3:$R$39)+SUMIF('Pre-Estatal'!$S$3:$S$39,PARTICIPANTES!A299,'Pre-Estatal'!$T$3:$T$39)+SUMIF('Pre-Estatal'!$U$3:$U$39,PARTICIPANTES!A299,'Pre-Estatal'!$V$3:$V$39)+SUMIF('Pre-Estatal'!$W$3:$W$39,PARTICIPANTES!A299,'Pre-Estatal'!$X$3:$X$39)+SUMIF('Pre-Estatal'!$Y$3:$Y$39,PARTICIPANTES!A299,'Pre-Estatal'!$Z$3:$Z$39)</f>
        <v>0</v>
      </c>
      <c r="L299">
        <f ca="1">SUMIF(Estatal!$C$3:$C$39,PARTICIPANTES!A299,Estatal!$D$3:$D$39)+SUMIF(Estatal!$E$3:$E$39,PARTICIPANTES!A299,Estatal!$F$3:$F$39)+SUMIF(Estatal!$G$3:$G$39,PARTICIPANTES!A299,Estatal!$H$3:$H$39)+SUMIF(Estatal!$I$3:$I$39,PARTICIPANTES!A299,Estatal!$J$3:$J$39)+SUMIF(Estatal!$K$3:$K$39,PARTICIPANTES!A299,Estatal!$L$3:$L$39)+SUMIF(Estatal!$M$3:$M$39,PARTICIPANTES!A299,Estatal!$N$3:$N$39)+SUMIF(Estatal!$O$3:$O$39,PARTICIPANTES!A299,Estatal!$P$3:$P$39)+SUMIF(Estatal!$Q$3:$MQ$39,PARTICIPANTES!A299,Estatal!$R$3:$R$39)+SUMIF(Estatal!$S$3:$S$39,PARTICIPANTES!A299,Estatal!$T$3:$T$39)+SUMIF(Estatal!$U$3:$U$39,PARTICIPANTES!A299,Estatal!$V$3:$V$39)+SUMIF(Estatal!$W$3:$W$39,PARTICIPANTES!A299,Estatal!$X$3:$X$39)+SUMIF(Estatal!$Y$3:$Y$39,PARTICIPANTES!A299,Estatal!$Z$3:$Z$39)</f>
        <v>0</v>
      </c>
      <c r="O299" s="24">
        <f t="shared" ca="1" si="7"/>
        <v>0</v>
      </c>
    </row>
    <row r="300" spans="6:15">
      <c r="F300">
        <f>SUMIF(Liga!$A$2:$A$501,PARTICIPANTES!A300,Liga!$J$2:$J$501)</f>
        <v>0</v>
      </c>
      <c r="G300">
        <f>SUMIF('Copa EUS ABS Equipos'!$A$2:$A$26,PARTICIPANTES!A300,'Copa EUS ABS Equipos'!$C$2:$C$26)</f>
        <v>0</v>
      </c>
      <c r="J300">
        <f>SUMIF(Trials!$C$3:$C$53,PARTICIPANTES!A300,Trials!$D$3:$D$53)+SUMIF(Trials!$E$3:$E$53,PARTICIPANTES!A300,Trials!$F$3:$F$53)+SUMIF(Trials!$G$3:$G$53,PARTICIPANTES!A300,Trials!$H$3:$H$53)+SUMIF(Trials!$I$3:$I$53,PARTICIPANTES!A300,Trials!$J$3:$J$53)+SUMIF(Trials!$K$3:$K$53,PARTICIPANTES!A300,Trials!$L$3:$L$53)+SUMIF(Trials!$M$3:$M$53,PARTICIPANTES!A300,Trials!$N$3:$N$53)</f>
        <v>0</v>
      </c>
      <c r="K300">
        <f>SUMIF('Pre-Estatal'!$C$3:$C$39,PARTICIPANTES!A300,'Pre-Estatal'!$D$3:$D$39)+SUMIF('Pre-Estatal'!$E$3:$E$39,PARTICIPANTES!A300,'Pre-Estatal'!$F$3:$F$39)+SUMIF('Pre-Estatal'!$G$3:$G$39,PARTICIPANTES!A300,'Pre-Estatal'!$H$3:$H$39)+SUMIF('Pre-Estatal'!$I$3:$I$39,PARTICIPANTES!A300,'Pre-Estatal'!$J$3:$J$39)+SUMIF('Pre-Estatal'!$K$3:$K$39,PARTICIPANTES!A300,'Pre-Estatal'!$L$3:$L$39)+SUMIF('Pre-Estatal'!$M$3:$M$39,PARTICIPANTES!A300,'Pre-Estatal'!$N$3:$N$39)+SUMIF('Pre-Estatal'!$O$3:$O$39,PARTICIPANTES!A300,'Pre-Estatal'!$P$3:$P$39)+SUMIF('Pre-Estatal'!$Q$3:$Q$39,PARTICIPANTES!A300,'Pre-Estatal'!$R$3:$R$39)+SUMIF('Pre-Estatal'!$S$3:$S$39,PARTICIPANTES!A300,'Pre-Estatal'!$T$3:$T$39)+SUMIF('Pre-Estatal'!$U$3:$U$39,PARTICIPANTES!A300,'Pre-Estatal'!$V$3:$V$39)+SUMIF('Pre-Estatal'!$W$3:$W$39,PARTICIPANTES!A300,'Pre-Estatal'!$X$3:$X$39)+SUMIF('Pre-Estatal'!$Y$3:$Y$39,PARTICIPANTES!A300,'Pre-Estatal'!$Z$3:$Z$39)</f>
        <v>0</v>
      </c>
      <c r="L300">
        <f ca="1">SUMIF(Estatal!$C$3:$C$39,PARTICIPANTES!A300,Estatal!$D$3:$D$39)+SUMIF(Estatal!$E$3:$E$39,PARTICIPANTES!A300,Estatal!$F$3:$F$39)+SUMIF(Estatal!$G$3:$G$39,PARTICIPANTES!A300,Estatal!$H$3:$H$39)+SUMIF(Estatal!$I$3:$I$39,PARTICIPANTES!A300,Estatal!$J$3:$J$39)+SUMIF(Estatal!$K$3:$K$39,PARTICIPANTES!A300,Estatal!$L$3:$L$39)+SUMIF(Estatal!$M$3:$M$39,PARTICIPANTES!A300,Estatal!$N$3:$N$39)+SUMIF(Estatal!$O$3:$O$39,PARTICIPANTES!A300,Estatal!$P$3:$P$39)+SUMIF(Estatal!$Q$3:$MQ$39,PARTICIPANTES!A300,Estatal!$R$3:$R$39)+SUMIF(Estatal!$S$3:$S$39,PARTICIPANTES!A300,Estatal!$T$3:$T$39)+SUMIF(Estatal!$U$3:$U$39,PARTICIPANTES!A300,Estatal!$V$3:$V$39)+SUMIF(Estatal!$W$3:$W$39,PARTICIPANTES!A300,Estatal!$X$3:$X$39)+SUMIF(Estatal!$Y$3:$Y$39,PARTICIPANTES!A300,Estatal!$Z$3:$Z$39)</f>
        <v>0</v>
      </c>
      <c r="O300" s="24">
        <f t="shared" ref="O300:O310" ca="1" si="8">SUM(F300:N300)</f>
        <v>0</v>
      </c>
    </row>
    <row r="301" spans="6:15">
      <c r="F301">
        <f>SUMIF(Liga!$A$2:$A$501,PARTICIPANTES!A301,Liga!$J$2:$J$501)</f>
        <v>0</v>
      </c>
      <c r="G301">
        <f>SUMIF('Copa EUS ABS Equipos'!$A$2:$A$26,PARTICIPANTES!A301,'Copa EUS ABS Equipos'!$C$2:$C$26)</f>
        <v>0</v>
      </c>
      <c r="J301">
        <f>SUMIF(Trials!$C$3:$C$53,PARTICIPANTES!A301,Trials!$D$3:$D$53)+SUMIF(Trials!$E$3:$E$53,PARTICIPANTES!A301,Trials!$F$3:$F$53)+SUMIF(Trials!$G$3:$G$53,PARTICIPANTES!A301,Trials!$H$3:$H$53)+SUMIF(Trials!$I$3:$I$53,PARTICIPANTES!A301,Trials!$J$3:$J$53)+SUMIF(Trials!$K$3:$K$53,PARTICIPANTES!A301,Trials!$L$3:$L$53)+SUMIF(Trials!$M$3:$M$53,PARTICIPANTES!A301,Trials!$N$3:$N$53)</f>
        <v>0</v>
      </c>
      <c r="K301">
        <f>SUMIF('Pre-Estatal'!$C$3:$C$39,PARTICIPANTES!A301,'Pre-Estatal'!$D$3:$D$39)+SUMIF('Pre-Estatal'!$E$3:$E$39,PARTICIPANTES!A301,'Pre-Estatal'!$F$3:$F$39)+SUMIF('Pre-Estatal'!$G$3:$G$39,PARTICIPANTES!A301,'Pre-Estatal'!$H$3:$H$39)+SUMIF('Pre-Estatal'!$I$3:$I$39,PARTICIPANTES!A301,'Pre-Estatal'!$J$3:$J$39)+SUMIF('Pre-Estatal'!$K$3:$K$39,PARTICIPANTES!A301,'Pre-Estatal'!$L$3:$L$39)+SUMIF('Pre-Estatal'!$M$3:$M$39,PARTICIPANTES!A301,'Pre-Estatal'!$N$3:$N$39)+SUMIF('Pre-Estatal'!$O$3:$O$39,PARTICIPANTES!A301,'Pre-Estatal'!$P$3:$P$39)+SUMIF('Pre-Estatal'!$Q$3:$Q$39,PARTICIPANTES!A301,'Pre-Estatal'!$R$3:$R$39)+SUMIF('Pre-Estatal'!$S$3:$S$39,PARTICIPANTES!A301,'Pre-Estatal'!$T$3:$T$39)+SUMIF('Pre-Estatal'!$U$3:$U$39,PARTICIPANTES!A301,'Pre-Estatal'!$V$3:$V$39)+SUMIF('Pre-Estatal'!$W$3:$W$39,PARTICIPANTES!A301,'Pre-Estatal'!$X$3:$X$39)+SUMIF('Pre-Estatal'!$Y$3:$Y$39,PARTICIPANTES!A301,'Pre-Estatal'!$Z$3:$Z$39)</f>
        <v>0</v>
      </c>
      <c r="L301">
        <f ca="1">SUMIF(Estatal!$C$3:$C$39,PARTICIPANTES!A301,Estatal!$D$3:$D$39)+SUMIF(Estatal!$E$3:$E$39,PARTICIPANTES!A301,Estatal!$F$3:$F$39)+SUMIF(Estatal!$G$3:$G$39,PARTICIPANTES!A301,Estatal!$H$3:$H$39)+SUMIF(Estatal!$I$3:$I$39,PARTICIPANTES!A301,Estatal!$J$3:$J$39)+SUMIF(Estatal!$K$3:$K$39,PARTICIPANTES!A301,Estatal!$L$3:$L$39)+SUMIF(Estatal!$M$3:$M$39,PARTICIPANTES!A301,Estatal!$N$3:$N$39)+SUMIF(Estatal!$O$3:$O$39,PARTICIPANTES!A301,Estatal!$P$3:$P$39)+SUMIF(Estatal!$Q$3:$MQ$39,PARTICIPANTES!A301,Estatal!$R$3:$R$39)+SUMIF(Estatal!$S$3:$S$39,PARTICIPANTES!A301,Estatal!$T$3:$T$39)+SUMIF(Estatal!$U$3:$U$39,PARTICIPANTES!A301,Estatal!$V$3:$V$39)+SUMIF(Estatal!$W$3:$W$39,PARTICIPANTES!A301,Estatal!$X$3:$X$39)+SUMIF(Estatal!$Y$3:$Y$39,PARTICIPANTES!A301,Estatal!$Z$3:$Z$39)</f>
        <v>0</v>
      </c>
      <c r="O301" s="24">
        <f t="shared" ca="1" si="8"/>
        <v>0</v>
      </c>
    </row>
    <row r="302" spans="6:15">
      <c r="F302">
        <f>SUMIF(Liga!$A$2:$A$501,PARTICIPANTES!A302,Liga!$J$2:$J$501)</f>
        <v>0</v>
      </c>
      <c r="G302">
        <f>SUMIF('Copa EUS ABS Equipos'!$A$2:$A$26,PARTICIPANTES!A302,'Copa EUS ABS Equipos'!$C$2:$C$26)</f>
        <v>0</v>
      </c>
      <c r="J302">
        <f>SUMIF(Trials!$C$3:$C$53,PARTICIPANTES!A302,Trials!$D$3:$D$53)+SUMIF(Trials!$E$3:$E$53,PARTICIPANTES!A302,Trials!$F$3:$F$53)+SUMIF(Trials!$G$3:$G$53,PARTICIPANTES!A302,Trials!$H$3:$H$53)+SUMIF(Trials!$I$3:$I$53,PARTICIPANTES!A302,Trials!$J$3:$J$53)+SUMIF(Trials!$K$3:$K$53,PARTICIPANTES!A302,Trials!$L$3:$L$53)+SUMIF(Trials!$M$3:$M$53,PARTICIPANTES!A302,Trials!$N$3:$N$53)</f>
        <v>0</v>
      </c>
      <c r="K302">
        <f>SUMIF('Pre-Estatal'!$C$3:$C$39,PARTICIPANTES!A302,'Pre-Estatal'!$D$3:$D$39)+SUMIF('Pre-Estatal'!$E$3:$E$39,PARTICIPANTES!A302,'Pre-Estatal'!$F$3:$F$39)+SUMIF('Pre-Estatal'!$G$3:$G$39,PARTICIPANTES!A302,'Pre-Estatal'!$H$3:$H$39)+SUMIF('Pre-Estatal'!$I$3:$I$39,PARTICIPANTES!A302,'Pre-Estatal'!$J$3:$J$39)+SUMIF('Pre-Estatal'!$K$3:$K$39,PARTICIPANTES!A302,'Pre-Estatal'!$L$3:$L$39)+SUMIF('Pre-Estatal'!$M$3:$M$39,PARTICIPANTES!A302,'Pre-Estatal'!$N$3:$N$39)+SUMIF('Pre-Estatal'!$O$3:$O$39,PARTICIPANTES!A302,'Pre-Estatal'!$P$3:$P$39)+SUMIF('Pre-Estatal'!$Q$3:$Q$39,PARTICIPANTES!A302,'Pre-Estatal'!$R$3:$R$39)+SUMIF('Pre-Estatal'!$S$3:$S$39,PARTICIPANTES!A302,'Pre-Estatal'!$T$3:$T$39)+SUMIF('Pre-Estatal'!$U$3:$U$39,PARTICIPANTES!A302,'Pre-Estatal'!$V$3:$V$39)+SUMIF('Pre-Estatal'!$W$3:$W$39,PARTICIPANTES!A302,'Pre-Estatal'!$X$3:$X$39)+SUMIF('Pre-Estatal'!$Y$3:$Y$39,PARTICIPANTES!A302,'Pre-Estatal'!$Z$3:$Z$39)</f>
        <v>0</v>
      </c>
      <c r="L302">
        <f ca="1">SUMIF(Estatal!$C$3:$C$39,PARTICIPANTES!A302,Estatal!$D$3:$D$39)+SUMIF(Estatal!$E$3:$E$39,PARTICIPANTES!A302,Estatal!$F$3:$F$39)+SUMIF(Estatal!$G$3:$G$39,PARTICIPANTES!A302,Estatal!$H$3:$H$39)+SUMIF(Estatal!$I$3:$I$39,PARTICIPANTES!A302,Estatal!$J$3:$J$39)+SUMIF(Estatal!$K$3:$K$39,PARTICIPANTES!A302,Estatal!$L$3:$L$39)+SUMIF(Estatal!$M$3:$M$39,PARTICIPANTES!A302,Estatal!$N$3:$N$39)+SUMIF(Estatal!$O$3:$O$39,PARTICIPANTES!A302,Estatal!$P$3:$P$39)+SUMIF(Estatal!$Q$3:$MQ$39,PARTICIPANTES!A302,Estatal!$R$3:$R$39)+SUMIF(Estatal!$S$3:$S$39,PARTICIPANTES!A302,Estatal!$T$3:$T$39)+SUMIF(Estatal!$U$3:$U$39,PARTICIPANTES!A302,Estatal!$V$3:$V$39)+SUMIF(Estatal!$W$3:$W$39,PARTICIPANTES!A302,Estatal!$X$3:$X$39)+SUMIF(Estatal!$Y$3:$Y$39,PARTICIPANTES!A302,Estatal!$Z$3:$Z$39)</f>
        <v>0</v>
      </c>
      <c r="O302" s="24">
        <f t="shared" ca="1" si="8"/>
        <v>0</v>
      </c>
    </row>
    <row r="303" spans="6:15">
      <c r="F303">
        <f>SUMIF(Liga!$A$2:$A$501,PARTICIPANTES!A303,Liga!$J$2:$J$501)</f>
        <v>0</v>
      </c>
      <c r="G303">
        <f>SUMIF('Copa EUS ABS Equipos'!$A$2:$A$26,PARTICIPANTES!A303,'Copa EUS ABS Equipos'!$C$2:$C$26)</f>
        <v>0</v>
      </c>
      <c r="J303">
        <f>SUMIF(Trials!$C$3:$C$53,PARTICIPANTES!A303,Trials!$D$3:$D$53)+SUMIF(Trials!$E$3:$E$53,PARTICIPANTES!A303,Trials!$F$3:$F$53)+SUMIF(Trials!$G$3:$G$53,PARTICIPANTES!A303,Trials!$H$3:$H$53)+SUMIF(Trials!$I$3:$I$53,PARTICIPANTES!A303,Trials!$J$3:$J$53)+SUMIF(Trials!$K$3:$K$53,PARTICIPANTES!A303,Trials!$L$3:$L$53)+SUMIF(Trials!$M$3:$M$53,PARTICIPANTES!A303,Trials!$N$3:$N$53)</f>
        <v>0</v>
      </c>
      <c r="K303">
        <f>SUMIF('Pre-Estatal'!$C$3:$C$39,PARTICIPANTES!A303,'Pre-Estatal'!$D$3:$D$39)+SUMIF('Pre-Estatal'!$E$3:$E$39,PARTICIPANTES!A303,'Pre-Estatal'!$F$3:$F$39)+SUMIF('Pre-Estatal'!$G$3:$G$39,PARTICIPANTES!A303,'Pre-Estatal'!$H$3:$H$39)+SUMIF('Pre-Estatal'!$I$3:$I$39,PARTICIPANTES!A303,'Pre-Estatal'!$J$3:$J$39)+SUMIF('Pre-Estatal'!$K$3:$K$39,PARTICIPANTES!A303,'Pre-Estatal'!$L$3:$L$39)+SUMIF('Pre-Estatal'!$M$3:$M$39,PARTICIPANTES!A303,'Pre-Estatal'!$N$3:$N$39)+SUMIF('Pre-Estatal'!$O$3:$O$39,PARTICIPANTES!A303,'Pre-Estatal'!$P$3:$P$39)+SUMIF('Pre-Estatal'!$Q$3:$Q$39,PARTICIPANTES!A303,'Pre-Estatal'!$R$3:$R$39)+SUMIF('Pre-Estatal'!$S$3:$S$39,PARTICIPANTES!A303,'Pre-Estatal'!$T$3:$T$39)+SUMIF('Pre-Estatal'!$U$3:$U$39,PARTICIPANTES!A303,'Pre-Estatal'!$V$3:$V$39)+SUMIF('Pre-Estatal'!$W$3:$W$39,PARTICIPANTES!A303,'Pre-Estatal'!$X$3:$X$39)+SUMIF('Pre-Estatal'!$Y$3:$Y$39,PARTICIPANTES!A303,'Pre-Estatal'!$Z$3:$Z$39)</f>
        <v>0</v>
      </c>
      <c r="L303">
        <f ca="1">SUMIF(Estatal!$C$3:$C$39,PARTICIPANTES!A303,Estatal!$D$3:$D$39)+SUMIF(Estatal!$E$3:$E$39,PARTICIPANTES!A303,Estatal!$F$3:$F$39)+SUMIF(Estatal!$G$3:$G$39,PARTICIPANTES!A303,Estatal!$H$3:$H$39)+SUMIF(Estatal!$I$3:$I$39,PARTICIPANTES!A303,Estatal!$J$3:$J$39)+SUMIF(Estatal!$K$3:$K$39,PARTICIPANTES!A303,Estatal!$L$3:$L$39)+SUMIF(Estatal!$M$3:$M$39,PARTICIPANTES!A303,Estatal!$N$3:$N$39)+SUMIF(Estatal!$O$3:$O$39,PARTICIPANTES!A303,Estatal!$P$3:$P$39)+SUMIF(Estatal!$Q$3:$MQ$39,PARTICIPANTES!A303,Estatal!$R$3:$R$39)+SUMIF(Estatal!$S$3:$S$39,PARTICIPANTES!A303,Estatal!$T$3:$T$39)+SUMIF(Estatal!$U$3:$U$39,PARTICIPANTES!A303,Estatal!$V$3:$V$39)+SUMIF(Estatal!$W$3:$W$39,PARTICIPANTES!A303,Estatal!$X$3:$X$39)+SUMIF(Estatal!$Y$3:$Y$39,PARTICIPANTES!A303,Estatal!$Z$3:$Z$39)</f>
        <v>0</v>
      </c>
      <c r="O303" s="24">
        <f t="shared" ca="1" si="8"/>
        <v>0</v>
      </c>
    </row>
    <row r="304" spans="6:15">
      <c r="F304">
        <f>SUMIF(Liga!$A$2:$A$501,PARTICIPANTES!A304,Liga!$J$2:$J$501)</f>
        <v>0</v>
      </c>
      <c r="G304">
        <f>SUMIF('Copa EUS ABS Equipos'!$A$2:$A$26,PARTICIPANTES!A304,'Copa EUS ABS Equipos'!$C$2:$C$26)</f>
        <v>0</v>
      </c>
      <c r="J304">
        <f>SUMIF(Trials!$C$3:$C$53,PARTICIPANTES!A304,Trials!$D$3:$D$53)+SUMIF(Trials!$E$3:$E$53,PARTICIPANTES!A304,Trials!$F$3:$F$53)+SUMIF(Trials!$G$3:$G$53,PARTICIPANTES!A304,Trials!$H$3:$H$53)+SUMIF(Trials!$I$3:$I$53,PARTICIPANTES!A304,Trials!$J$3:$J$53)+SUMIF(Trials!$K$3:$K$53,PARTICIPANTES!A304,Trials!$L$3:$L$53)+SUMIF(Trials!$M$3:$M$53,PARTICIPANTES!A304,Trials!$N$3:$N$53)</f>
        <v>0</v>
      </c>
      <c r="K304">
        <f>SUMIF('Pre-Estatal'!$C$3:$C$39,PARTICIPANTES!A304,'Pre-Estatal'!$D$3:$D$39)+SUMIF('Pre-Estatal'!$E$3:$E$39,PARTICIPANTES!A304,'Pre-Estatal'!$F$3:$F$39)+SUMIF('Pre-Estatal'!$G$3:$G$39,PARTICIPANTES!A304,'Pre-Estatal'!$H$3:$H$39)+SUMIF('Pre-Estatal'!$I$3:$I$39,PARTICIPANTES!A304,'Pre-Estatal'!$J$3:$J$39)+SUMIF('Pre-Estatal'!$K$3:$K$39,PARTICIPANTES!A304,'Pre-Estatal'!$L$3:$L$39)+SUMIF('Pre-Estatal'!$M$3:$M$39,PARTICIPANTES!A304,'Pre-Estatal'!$N$3:$N$39)+SUMIF('Pre-Estatal'!$O$3:$O$39,PARTICIPANTES!A304,'Pre-Estatal'!$P$3:$P$39)+SUMIF('Pre-Estatal'!$Q$3:$Q$39,PARTICIPANTES!A304,'Pre-Estatal'!$R$3:$R$39)+SUMIF('Pre-Estatal'!$S$3:$S$39,PARTICIPANTES!A304,'Pre-Estatal'!$T$3:$T$39)+SUMIF('Pre-Estatal'!$U$3:$U$39,PARTICIPANTES!A304,'Pre-Estatal'!$V$3:$V$39)+SUMIF('Pre-Estatal'!$W$3:$W$39,PARTICIPANTES!A304,'Pre-Estatal'!$X$3:$X$39)+SUMIF('Pre-Estatal'!$Y$3:$Y$39,PARTICIPANTES!A304,'Pre-Estatal'!$Z$3:$Z$39)</f>
        <v>0</v>
      </c>
      <c r="L304">
        <f ca="1">SUMIF(Estatal!$C$3:$C$39,PARTICIPANTES!A304,Estatal!$D$3:$D$39)+SUMIF(Estatal!$E$3:$E$39,PARTICIPANTES!A304,Estatal!$F$3:$F$39)+SUMIF(Estatal!$G$3:$G$39,PARTICIPANTES!A304,Estatal!$H$3:$H$39)+SUMIF(Estatal!$I$3:$I$39,PARTICIPANTES!A304,Estatal!$J$3:$J$39)+SUMIF(Estatal!$K$3:$K$39,PARTICIPANTES!A304,Estatal!$L$3:$L$39)+SUMIF(Estatal!$M$3:$M$39,PARTICIPANTES!A304,Estatal!$N$3:$N$39)+SUMIF(Estatal!$O$3:$O$39,PARTICIPANTES!A304,Estatal!$P$3:$P$39)+SUMIF(Estatal!$Q$3:$MQ$39,PARTICIPANTES!A304,Estatal!$R$3:$R$39)+SUMIF(Estatal!$S$3:$S$39,PARTICIPANTES!A304,Estatal!$T$3:$T$39)+SUMIF(Estatal!$U$3:$U$39,PARTICIPANTES!A304,Estatal!$V$3:$V$39)+SUMIF(Estatal!$W$3:$W$39,PARTICIPANTES!A304,Estatal!$X$3:$X$39)+SUMIF(Estatal!$Y$3:$Y$39,PARTICIPANTES!A304,Estatal!$Z$3:$Z$39)</f>
        <v>0</v>
      </c>
      <c r="O304" s="24">
        <f t="shared" ca="1" si="8"/>
        <v>0</v>
      </c>
    </row>
    <row r="305" spans="6:15">
      <c r="F305">
        <f>SUMIF(Liga!$A$2:$A$501,PARTICIPANTES!A305,Liga!$J$2:$J$501)</f>
        <v>0</v>
      </c>
      <c r="G305">
        <f>SUMIF('Copa EUS ABS Equipos'!$A$2:$A$26,PARTICIPANTES!A305,'Copa EUS ABS Equipos'!$C$2:$C$26)</f>
        <v>0</v>
      </c>
      <c r="J305">
        <f>SUMIF(Trials!$C$3:$C$53,PARTICIPANTES!A305,Trials!$D$3:$D$53)+SUMIF(Trials!$E$3:$E$53,PARTICIPANTES!A305,Trials!$F$3:$F$53)+SUMIF(Trials!$G$3:$G$53,PARTICIPANTES!A305,Trials!$H$3:$H$53)+SUMIF(Trials!$I$3:$I$53,PARTICIPANTES!A305,Trials!$J$3:$J$53)+SUMIF(Trials!$K$3:$K$53,PARTICIPANTES!A305,Trials!$L$3:$L$53)+SUMIF(Trials!$M$3:$M$53,PARTICIPANTES!A305,Trials!$N$3:$N$53)</f>
        <v>0</v>
      </c>
      <c r="K305">
        <f>SUMIF('Pre-Estatal'!$C$3:$C$39,PARTICIPANTES!A305,'Pre-Estatal'!$D$3:$D$39)+SUMIF('Pre-Estatal'!$E$3:$E$39,PARTICIPANTES!A305,'Pre-Estatal'!$F$3:$F$39)+SUMIF('Pre-Estatal'!$G$3:$G$39,PARTICIPANTES!A305,'Pre-Estatal'!$H$3:$H$39)+SUMIF('Pre-Estatal'!$I$3:$I$39,PARTICIPANTES!A305,'Pre-Estatal'!$J$3:$J$39)+SUMIF('Pre-Estatal'!$K$3:$K$39,PARTICIPANTES!A305,'Pre-Estatal'!$L$3:$L$39)+SUMIF('Pre-Estatal'!$M$3:$M$39,PARTICIPANTES!A305,'Pre-Estatal'!$N$3:$N$39)+SUMIF('Pre-Estatal'!$O$3:$O$39,PARTICIPANTES!A305,'Pre-Estatal'!$P$3:$P$39)+SUMIF('Pre-Estatal'!$Q$3:$Q$39,PARTICIPANTES!A305,'Pre-Estatal'!$R$3:$R$39)+SUMIF('Pre-Estatal'!$S$3:$S$39,PARTICIPANTES!A305,'Pre-Estatal'!$T$3:$T$39)+SUMIF('Pre-Estatal'!$U$3:$U$39,PARTICIPANTES!A305,'Pre-Estatal'!$V$3:$V$39)+SUMIF('Pre-Estatal'!$W$3:$W$39,PARTICIPANTES!A305,'Pre-Estatal'!$X$3:$X$39)+SUMIF('Pre-Estatal'!$Y$3:$Y$39,PARTICIPANTES!A305,'Pre-Estatal'!$Z$3:$Z$39)</f>
        <v>0</v>
      </c>
      <c r="L305">
        <f ca="1">SUMIF(Estatal!$C$3:$C$39,PARTICIPANTES!A305,Estatal!$D$3:$D$39)+SUMIF(Estatal!$E$3:$E$39,PARTICIPANTES!A305,Estatal!$F$3:$F$39)+SUMIF(Estatal!$G$3:$G$39,PARTICIPANTES!A305,Estatal!$H$3:$H$39)+SUMIF(Estatal!$I$3:$I$39,PARTICIPANTES!A305,Estatal!$J$3:$J$39)+SUMIF(Estatal!$K$3:$K$39,PARTICIPANTES!A305,Estatal!$L$3:$L$39)+SUMIF(Estatal!$M$3:$M$39,PARTICIPANTES!A305,Estatal!$N$3:$N$39)+SUMIF(Estatal!$O$3:$O$39,PARTICIPANTES!A305,Estatal!$P$3:$P$39)+SUMIF(Estatal!$Q$3:$MQ$39,PARTICIPANTES!A305,Estatal!$R$3:$R$39)+SUMIF(Estatal!$S$3:$S$39,PARTICIPANTES!A305,Estatal!$T$3:$T$39)+SUMIF(Estatal!$U$3:$U$39,PARTICIPANTES!A305,Estatal!$V$3:$V$39)+SUMIF(Estatal!$W$3:$W$39,PARTICIPANTES!A305,Estatal!$X$3:$X$39)+SUMIF(Estatal!$Y$3:$Y$39,PARTICIPANTES!A305,Estatal!$Z$3:$Z$39)</f>
        <v>0</v>
      </c>
      <c r="O305" s="24">
        <f t="shared" ca="1" si="8"/>
        <v>0</v>
      </c>
    </row>
    <row r="306" spans="6:15">
      <c r="F306">
        <f>SUMIF(Liga!$A$2:$A$501,PARTICIPANTES!A306,Liga!$J$2:$J$501)</f>
        <v>0</v>
      </c>
      <c r="G306">
        <f>SUMIF('Copa EUS ABS Equipos'!$A$2:$A$26,PARTICIPANTES!A306,'Copa EUS ABS Equipos'!$C$2:$C$26)</f>
        <v>0</v>
      </c>
      <c r="J306">
        <f>SUMIF(Trials!$C$3:$C$53,PARTICIPANTES!A306,Trials!$D$3:$D$53)+SUMIF(Trials!$E$3:$E$53,PARTICIPANTES!A306,Trials!$F$3:$F$53)+SUMIF(Trials!$G$3:$G$53,PARTICIPANTES!A306,Trials!$H$3:$H$53)+SUMIF(Trials!$I$3:$I$53,PARTICIPANTES!A306,Trials!$J$3:$J$53)+SUMIF(Trials!$K$3:$K$53,PARTICIPANTES!A306,Trials!$L$3:$L$53)+SUMIF(Trials!$M$3:$M$53,PARTICIPANTES!A306,Trials!$N$3:$N$53)</f>
        <v>0</v>
      </c>
      <c r="K306">
        <f>SUMIF('Pre-Estatal'!$C$3:$C$39,PARTICIPANTES!A306,'Pre-Estatal'!$D$3:$D$39)+SUMIF('Pre-Estatal'!$E$3:$E$39,PARTICIPANTES!A306,'Pre-Estatal'!$F$3:$F$39)+SUMIF('Pre-Estatal'!$G$3:$G$39,PARTICIPANTES!A306,'Pre-Estatal'!$H$3:$H$39)+SUMIF('Pre-Estatal'!$I$3:$I$39,PARTICIPANTES!A306,'Pre-Estatal'!$J$3:$J$39)+SUMIF('Pre-Estatal'!$K$3:$K$39,PARTICIPANTES!A306,'Pre-Estatal'!$L$3:$L$39)+SUMIF('Pre-Estatal'!$M$3:$M$39,PARTICIPANTES!A306,'Pre-Estatal'!$N$3:$N$39)+SUMIF('Pre-Estatal'!$O$3:$O$39,PARTICIPANTES!A306,'Pre-Estatal'!$P$3:$P$39)+SUMIF('Pre-Estatal'!$Q$3:$Q$39,PARTICIPANTES!A306,'Pre-Estatal'!$R$3:$R$39)+SUMIF('Pre-Estatal'!$S$3:$S$39,PARTICIPANTES!A306,'Pre-Estatal'!$T$3:$T$39)+SUMIF('Pre-Estatal'!$U$3:$U$39,PARTICIPANTES!A306,'Pre-Estatal'!$V$3:$V$39)+SUMIF('Pre-Estatal'!$W$3:$W$39,PARTICIPANTES!A306,'Pre-Estatal'!$X$3:$X$39)+SUMIF('Pre-Estatal'!$Y$3:$Y$39,PARTICIPANTES!A306,'Pre-Estatal'!$Z$3:$Z$39)</f>
        <v>0</v>
      </c>
      <c r="L306">
        <f ca="1">SUMIF(Estatal!$C$3:$C$39,PARTICIPANTES!A306,Estatal!$D$3:$D$39)+SUMIF(Estatal!$E$3:$E$39,PARTICIPANTES!A306,Estatal!$F$3:$F$39)+SUMIF(Estatal!$G$3:$G$39,PARTICIPANTES!A306,Estatal!$H$3:$H$39)+SUMIF(Estatal!$I$3:$I$39,PARTICIPANTES!A306,Estatal!$J$3:$J$39)+SUMIF(Estatal!$K$3:$K$39,PARTICIPANTES!A306,Estatal!$L$3:$L$39)+SUMIF(Estatal!$M$3:$M$39,PARTICIPANTES!A306,Estatal!$N$3:$N$39)+SUMIF(Estatal!$O$3:$O$39,PARTICIPANTES!A306,Estatal!$P$3:$P$39)+SUMIF(Estatal!$Q$3:$MQ$39,PARTICIPANTES!A306,Estatal!$R$3:$R$39)+SUMIF(Estatal!$S$3:$S$39,PARTICIPANTES!A306,Estatal!$T$3:$T$39)+SUMIF(Estatal!$U$3:$U$39,PARTICIPANTES!A306,Estatal!$V$3:$V$39)+SUMIF(Estatal!$W$3:$W$39,PARTICIPANTES!A306,Estatal!$X$3:$X$39)+SUMIF(Estatal!$Y$3:$Y$39,PARTICIPANTES!A306,Estatal!$Z$3:$Z$39)</f>
        <v>0</v>
      </c>
      <c r="O306" s="24">
        <f t="shared" ca="1" si="8"/>
        <v>0</v>
      </c>
    </row>
    <row r="307" spans="6:15">
      <c r="F307">
        <f>SUMIF(Liga!$A$2:$A$501,PARTICIPANTES!A307,Liga!$J$2:$J$501)</f>
        <v>0</v>
      </c>
      <c r="G307">
        <f>SUMIF('Copa EUS ABS Equipos'!$A$2:$A$26,PARTICIPANTES!A307,'Copa EUS ABS Equipos'!$C$2:$C$26)</f>
        <v>0</v>
      </c>
      <c r="J307">
        <f>SUMIF(Trials!$C$3:$C$53,PARTICIPANTES!A307,Trials!$D$3:$D$53)+SUMIF(Trials!$E$3:$E$53,PARTICIPANTES!A307,Trials!$F$3:$F$53)+SUMIF(Trials!$G$3:$G$53,PARTICIPANTES!A307,Trials!$H$3:$H$53)+SUMIF(Trials!$I$3:$I$53,PARTICIPANTES!A307,Trials!$J$3:$J$53)+SUMIF(Trials!$K$3:$K$53,PARTICIPANTES!A307,Trials!$L$3:$L$53)+SUMIF(Trials!$M$3:$M$53,PARTICIPANTES!A307,Trials!$N$3:$N$53)</f>
        <v>0</v>
      </c>
      <c r="K307">
        <f>SUMIF('Pre-Estatal'!$C$3:$C$39,PARTICIPANTES!A307,'Pre-Estatal'!$D$3:$D$39)+SUMIF('Pre-Estatal'!$E$3:$E$39,PARTICIPANTES!A307,'Pre-Estatal'!$F$3:$F$39)+SUMIF('Pre-Estatal'!$G$3:$G$39,PARTICIPANTES!A307,'Pre-Estatal'!$H$3:$H$39)+SUMIF('Pre-Estatal'!$I$3:$I$39,PARTICIPANTES!A307,'Pre-Estatal'!$J$3:$J$39)+SUMIF('Pre-Estatal'!$K$3:$K$39,PARTICIPANTES!A307,'Pre-Estatal'!$L$3:$L$39)+SUMIF('Pre-Estatal'!$M$3:$M$39,PARTICIPANTES!A307,'Pre-Estatal'!$N$3:$N$39)+SUMIF('Pre-Estatal'!$O$3:$O$39,PARTICIPANTES!A307,'Pre-Estatal'!$P$3:$P$39)+SUMIF('Pre-Estatal'!$Q$3:$Q$39,PARTICIPANTES!A307,'Pre-Estatal'!$R$3:$R$39)+SUMIF('Pre-Estatal'!$S$3:$S$39,PARTICIPANTES!A307,'Pre-Estatal'!$T$3:$T$39)+SUMIF('Pre-Estatal'!$U$3:$U$39,PARTICIPANTES!A307,'Pre-Estatal'!$V$3:$V$39)+SUMIF('Pre-Estatal'!$W$3:$W$39,PARTICIPANTES!A307,'Pre-Estatal'!$X$3:$X$39)+SUMIF('Pre-Estatal'!$Y$3:$Y$39,PARTICIPANTES!A307,'Pre-Estatal'!$Z$3:$Z$39)</f>
        <v>0</v>
      </c>
      <c r="L307">
        <f ca="1">SUMIF(Estatal!$C$3:$C$39,PARTICIPANTES!A307,Estatal!$D$3:$D$39)+SUMIF(Estatal!$E$3:$E$39,PARTICIPANTES!A307,Estatal!$F$3:$F$39)+SUMIF(Estatal!$G$3:$G$39,PARTICIPANTES!A307,Estatal!$H$3:$H$39)+SUMIF(Estatal!$I$3:$I$39,PARTICIPANTES!A307,Estatal!$J$3:$J$39)+SUMIF(Estatal!$K$3:$K$39,PARTICIPANTES!A307,Estatal!$L$3:$L$39)+SUMIF(Estatal!$M$3:$M$39,PARTICIPANTES!A307,Estatal!$N$3:$N$39)+SUMIF(Estatal!$O$3:$O$39,PARTICIPANTES!A307,Estatal!$P$3:$P$39)+SUMIF(Estatal!$Q$3:$MQ$39,PARTICIPANTES!A307,Estatal!$R$3:$R$39)+SUMIF(Estatal!$S$3:$S$39,PARTICIPANTES!A307,Estatal!$T$3:$T$39)+SUMIF(Estatal!$U$3:$U$39,PARTICIPANTES!A307,Estatal!$V$3:$V$39)+SUMIF(Estatal!$W$3:$W$39,PARTICIPANTES!A307,Estatal!$X$3:$X$39)+SUMIF(Estatal!$Y$3:$Y$39,PARTICIPANTES!A307,Estatal!$Z$3:$Z$39)</f>
        <v>0</v>
      </c>
      <c r="O307" s="24">
        <f t="shared" ca="1" si="8"/>
        <v>0</v>
      </c>
    </row>
    <row r="308" spans="6:15">
      <c r="F308">
        <f>SUMIF(Liga!$A$2:$A$501,PARTICIPANTES!A308,Liga!$J$2:$J$501)</f>
        <v>0</v>
      </c>
      <c r="G308">
        <f>SUMIF('Copa EUS ABS Equipos'!$A$2:$A$26,PARTICIPANTES!A308,'Copa EUS ABS Equipos'!$C$2:$C$26)</f>
        <v>0</v>
      </c>
      <c r="J308">
        <f>SUMIF(Trials!$C$3:$C$53,PARTICIPANTES!A308,Trials!$D$3:$D$53)+SUMIF(Trials!$E$3:$E$53,PARTICIPANTES!A308,Trials!$F$3:$F$53)+SUMIF(Trials!$G$3:$G$53,PARTICIPANTES!A308,Trials!$H$3:$H$53)+SUMIF(Trials!$I$3:$I$53,PARTICIPANTES!A308,Trials!$J$3:$J$53)+SUMIF(Trials!$K$3:$K$53,PARTICIPANTES!A308,Trials!$L$3:$L$53)+SUMIF(Trials!$M$3:$M$53,PARTICIPANTES!A308,Trials!$N$3:$N$53)</f>
        <v>0</v>
      </c>
      <c r="K308">
        <f>SUMIF('Pre-Estatal'!$C$3:$C$39,PARTICIPANTES!A308,'Pre-Estatal'!$D$3:$D$39)+SUMIF('Pre-Estatal'!$E$3:$E$39,PARTICIPANTES!A308,'Pre-Estatal'!$F$3:$F$39)+SUMIF('Pre-Estatal'!$G$3:$G$39,PARTICIPANTES!A308,'Pre-Estatal'!$H$3:$H$39)+SUMIF('Pre-Estatal'!$I$3:$I$39,PARTICIPANTES!A308,'Pre-Estatal'!$J$3:$J$39)+SUMIF('Pre-Estatal'!$K$3:$K$39,PARTICIPANTES!A308,'Pre-Estatal'!$L$3:$L$39)+SUMIF('Pre-Estatal'!$M$3:$M$39,PARTICIPANTES!A308,'Pre-Estatal'!$N$3:$N$39)+SUMIF('Pre-Estatal'!$O$3:$O$39,PARTICIPANTES!A308,'Pre-Estatal'!$P$3:$P$39)+SUMIF('Pre-Estatal'!$Q$3:$Q$39,PARTICIPANTES!A308,'Pre-Estatal'!$R$3:$R$39)+SUMIF('Pre-Estatal'!$S$3:$S$39,PARTICIPANTES!A308,'Pre-Estatal'!$T$3:$T$39)+SUMIF('Pre-Estatal'!$U$3:$U$39,PARTICIPANTES!A308,'Pre-Estatal'!$V$3:$V$39)+SUMIF('Pre-Estatal'!$W$3:$W$39,PARTICIPANTES!A308,'Pre-Estatal'!$X$3:$X$39)+SUMIF('Pre-Estatal'!$Y$3:$Y$39,PARTICIPANTES!A308,'Pre-Estatal'!$Z$3:$Z$39)</f>
        <v>0</v>
      </c>
      <c r="L308">
        <f ca="1">SUMIF(Estatal!$C$3:$C$39,PARTICIPANTES!A308,Estatal!$D$3:$D$39)+SUMIF(Estatal!$E$3:$E$39,PARTICIPANTES!A308,Estatal!$F$3:$F$39)+SUMIF(Estatal!$G$3:$G$39,PARTICIPANTES!A308,Estatal!$H$3:$H$39)+SUMIF(Estatal!$I$3:$I$39,PARTICIPANTES!A308,Estatal!$J$3:$J$39)+SUMIF(Estatal!$K$3:$K$39,PARTICIPANTES!A308,Estatal!$L$3:$L$39)+SUMIF(Estatal!$M$3:$M$39,PARTICIPANTES!A308,Estatal!$N$3:$N$39)+SUMIF(Estatal!$O$3:$O$39,PARTICIPANTES!A308,Estatal!$P$3:$P$39)+SUMIF(Estatal!$Q$3:$MQ$39,PARTICIPANTES!A308,Estatal!$R$3:$R$39)+SUMIF(Estatal!$S$3:$S$39,PARTICIPANTES!A308,Estatal!$T$3:$T$39)+SUMIF(Estatal!$U$3:$U$39,PARTICIPANTES!A308,Estatal!$V$3:$V$39)+SUMIF(Estatal!$W$3:$W$39,PARTICIPANTES!A308,Estatal!$X$3:$X$39)+SUMIF(Estatal!$Y$3:$Y$39,PARTICIPANTES!A308,Estatal!$Z$3:$Z$39)</f>
        <v>0</v>
      </c>
      <c r="O308" s="24">
        <f t="shared" ca="1" si="8"/>
        <v>0</v>
      </c>
    </row>
    <row r="309" spans="6:15">
      <c r="F309">
        <f>SUMIF(Liga!$A$2:$A$501,PARTICIPANTES!A309,Liga!$J$2:$J$501)</f>
        <v>0</v>
      </c>
      <c r="G309">
        <f>SUMIF('Copa EUS ABS Equipos'!$A$2:$A$26,PARTICIPANTES!A309,'Copa EUS ABS Equipos'!$C$2:$C$26)</f>
        <v>0</v>
      </c>
      <c r="J309">
        <f>SUMIF(Trials!$C$3:$C$53,PARTICIPANTES!A309,Trials!$D$3:$D$53)+SUMIF(Trials!$E$3:$E$53,PARTICIPANTES!A309,Trials!$F$3:$F$53)+SUMIF(Trials!$G$3:$G$53,PARTICIPANTES!A309,Trials!$H$3:$H$53)+SUMIF(Trials!$I$3:$I$53,PARTICIPANTES!A309,Trials!$J$3:$J$53)+SUMIF(Trials!$K$3:$K$53,PARTICIPANTES!A309,Trials!$L$3:$L$53)+SUMIF(Trials!$M$3:$M$53,PARTICIPANTES!A309,Trials!$N$3:$N$53)</f>
        <v>0</v>
      </c>
      <c r="K309">
        <f>SUMIF('Pre-Estatal'!$C$3:$C$39,PARTICIPANTES!A309,'Pre-Estatal'!$D$3:$D$39)+SUMIF('Pre-Estatal'!$E$3:$E$39,PARTICIPANTES!A309,'Pre-Estatal'!$F$3:$F$39)+SUMIF('Pre-Estatal'!$G$3:$G$39,PARTICIPANTES!A309,'Pre-Estatal'!$H$3:$H$39)+SUMIF('Pre-Estatal'!$I$3:$I$39,PARTICIPANTES!A309,'Pre-Estatal'!$J$3:$J$39)+SUMIF('Pre-Estatal'!$K$3:$K$39,PARTICIPANTES!A309,'Pre-Estatal'!$L$3:$L$39)+SUMIF('Pre-Estatal'!$M$3:$M$39,PARTICIPANTES!A309,'Pre-Estatal'!$N$3:$N$39)+SUMIF('Pre-Estatal'!$O$3:$O$39,PARTICIPANTES!A309,'Pre-Estatal'!$P$3:$P$39)+SUMIF('Pre-Estatal'!$Q$3:$Q$39,PARTICIPANTES!A309,'Pre-Estatal'!$R$3:$R$39)+SUMIF('Pre-Estatal'!$S$3:$S$39,PARTICIPANTES!A309,'Pre-Estatal'!$T$3:$T$39)+SUMIF('Pre-Estatal'!$U$3:$U$39,PARTICIPANTES!A309,'Pre-Estatal'!$V$3:$V$39)+SUMIF('Pre-Estatal'!$W$3:$W$39,PARTICIPANTES!A309,'Pre-Estatal'!$X$3:$X$39)+SUMIF('Pre-Estatal'!$Y$3:$Y$39,PARTICIPANTES!A309,'Pre-Estatal'!$Z$3:$Z$39)</f>
        <v>0</v>
      </c>
      <c r="L309">
        <f ca="1">SUMIF(Estatal!$C$3:$C$39,PARTICIPANTES!A309,Estatal!$D$3:$D$39)+SUMIF(Estatal!$E$3:$E$39,PARTICIPANTES!A309,Estatal!$F$3:$F$39)+SUMIF(Estatal!$G$3:$G$39,PARTICIPANTES!A309,Estatal!$H$3:$H$39)+SUMIF(Estatal!$I$3:$I$39,PARTICIPANTES!A309,Estatal!$J$3:$J$39)+SUMIF(Estatal!$K$3:$K$39,PARTICIPANTES!A309,Estatal!$L$3:$L$39)+SUMIF(Estatal!$M$3:$M$39,PARTICIPANTES!A309,Estatal!$N$3:$N$39)+SUMIF(Estatal!$O$3:$O$39,PARTICIPANTES!A309,Estatal!$P$3:$P$39)+SUMIF(Estatal!$Q$3:$MQ$39,PARTICIPANTES!A309,Estatal!$R$3:$R$39)+SUMIF(Estatal!$S$3:$S$39,PARTICIPANTES!A309,Estatal!$T$3:$T$39)+SUMIF(Estatal!$U$3:$U$39,PARTICIPANTES!A309,Estatal!$V$3:$V$39)+SUMIF(Estatal!$W$3:$W$39,PARTICIPANTES!A309,Estatal!$X$3:$X$39)+SUMIF(Estatal!$Y$3:$Y$39,PARTICIPANTES!A309,Estatal!$Z$3:$Z$39)</f>
        <v>0</v>
      </c>
      <c r="O309" s="24">
        <f t="shared" ca="1" si="8"/>
        <v>0</v>
      </c>
    </row>
    <row r="310" spans="6:15">
      <c r="F310">
        <f>SUMIF(Liga!$A$2:$A$501,PARTICIPANTES!A310,Liga!$J$2:$J$501)</f>
        <v>0</v>
      </c>
      <c r="G310">
        <f>SUMIF('Copa EUS ABS Equipos'!$A$2:$A$26,PARTICIPANTES!A310,'Copa EUS ABS Equipos'!$C$2:$C$26)</f>
        <v>0</v>
      </c>
      <c r="J310">
        <f>SUMIF(Trials!$C$3:$C$53,PARTICIPANTES!A310,Trials!$D$3:$D$53)+SUMIF(Trials!$E$3:$E$53,PARTICIPANTES!A310,Trials!$F$3:$F$53)+SUMIF(Trials!$G$3:$G$53,PARTICIPANTES!A310,Trials!$H$3:$H$53)+SUMIF(Trials!$I$3:$I$53,PARTICIPANTES!A310,Trials!$J$3:$J$53)+SUMIF(Trials!$K$3:$K$53,PARTICIPANTES!A310,Trials!$L$3:$L$53)+SUMIF(Trials!$M$3:$M$53,PARTICIPANTES!A310,Trials!$N$3:$N$53)</f>
        <v>0</v>
      </c>
      <c r="K310">
        <f>SUMIF('Pre-Estatal'!$C$3:$C$39,PARTICIPANTES!A310,'Pre-Estatal'!$D$3:$D$39)+SUMIF('Pre-Estatal'!$E$3:$E$39,PARTICIPANTES!A310,'Pre-Estatal'!$F$3:$F$39)+SUMIF('Pre-Estatal'!$G$3:$G$39,PARTICIPANTES!A310,'Pre-Estatal'!$H$3:$H$39)+SUMIF('Pre-Estatal'!$I$3:$I$39,PARTICIPANTES!A310,'Pre-Estatal'!$J$3:$J$39)+SUMIF('Pre-Estatal'!$K$3:$K$39,PARTICIPANTES!A310,'Pre-Estatal'!$L$3:$L$39)+SUMIF('Pre-Estatal'!$M$3:$M$39,PARTICIPANTES!A310,'Pre-Estatal'!$N$3:$N$39)+SUMIF('Pre-Estatal'!$O$3:$O$39,PARTICIPANTES!A310,'Pre-Estatal'!$P$3:$P$39)+SUMIF('Pre-Estatal'!$Q$3:$Q$39,PARTICIPANTES!A310,'Pre-Estatal'!$R$3:$R$39)+SUMIF('Pre-Estatal'!$S$3:$S$39,PARTICIPANTES!A310,'Pre-Estatal'!$T$3:$T$39)+SUMIF('Pre-Estatal'!$U$3:$U$39,PARTICIPANTES!A310,'Pre-Estatal'!$V$3:$V$39)+SUMIF('Pre-Estatal'!$W$3:$W$39,PARTICIPANTES!A310,'Pre-Estatal'!$X$3:$X$39)+SUMIF('Pre-Estatal'!$Y$3:$Y$39,PARTICIPANTES!A310,'Pre-Estatal'!$Z$3:$Z$39)</f>
        <v>0</v>
      </c>
      <c r="L310">
        <f ca="1">SUMIF(Estatal!$C$3:$C$39,PARTICIPANTES!A310,Estatal!$D$3:$D$39)+SUMIF(Estatal!$E$3:$E$39,PARTICIPANTES!A310,Estatal!$F$3:$F$39)+SUMIF(Estatal!$G$3:$G$39,PARTICIPANTES!A310,Estatal!$H$3:$H$39)+SUMIF(Estatal!$I$3:$I$39,PARTICIPANTES!A310,Estatal!$J$3:$J$39)+SUMIF(Estatal!$K$3:$K$39,PARTICIPANTES!A310,Estatal!$L$3:$L$39)+SUMIF(Estatal!$M$3:$M$39,PARTICIPANTES!A310,Estatal!$N$3:$N$39)+SUMIF(Estatal!$O$3:$O$39,PARTICIPANTES!A310,Estatal!$P$3:$P$39)+SUMIF(Estatal!$Q$3:$MQ$39,PARTICIPANTES!A310,Estatal!$R$3:$R$39)+SUMIF(Estatal!$S$3:$S$39,PARTICIPANTES!A310,Estatal!$T$3:$T$39)+SUMIF(Estatal!$U$3:$U$39,PARTICIPANTES!A310,Estatal!$V$3:$V$39)+SUMIF(Estatal!$W$3:$W$39,PARTICIPANTES!A310,Estatal!$X$3:$X$39)+SUMIF(Estatal!$Y$3:$Y$39,PARTICIPANTES!A310,Estatal!$Z$3:$Z$39)</f>
        <v>0</v>
      </c>
      <c r="O310" s="24">
        <f t="shared" ca="1" si="8"/>
        <v>0</v>
      </c>
    </row>
    <row r="311" spans="6:15">
      <c r="F311">
        <f>SUMIF(Liga!$A$2:$A$501,PARTICIPANTES!A311,Liga!$J$2:$J$501)</f>
        <v>0</v>
      </c>
      <c r="G311">
        <f>SUMIF('Copa EUS ABS Equipos'!$A$2:$A$26,PARTICIPANTES!A311,'Copa EUS ABS Equipos'!$C$2:$C$26)</f>
        <v>0</v>
      </c>
      <c r="J311">
        <f>SUMIF(Trials!$C$3:$C$53,PARTICIPANTES!A311,Trials!$D$3:$D$53)+SUMIF(Trials!$E$3:$E$53,PARTICIPANTES!A311,Trials!$F$3:$F$53)+SUMIF(Trials!$G$3:$G$53,PARTICIPANTES!A311,Trials!$H$3:$H$53)+SUMIF(Trials!$I$3:$I$53,PARTICIPANTES!A311,Trials!$J$3:$J$53)+SUMIF(Trials!$K$3:$K$53,PARTICIPANTES!A311,Trials!$L$3:$L$53)+SUMIF(Trials!$M$3:$M$53,PARTICIPANTES!A311,Trials!$N$3:$N$53)</f>
        <v>0</v>
      </c>
      <c r="K311">
        <f>SUMIF('Pre-Estatal'!$C$3:$C$39,PARTICIPANTES!A311,'Pre-Estatal'!$D$3:$D$39)+SUMIF('Pre-Estatal'!$E$3:$E$39,PARTICIPANTES!A311,'Pre-Estatal'!$F$3:$F$39)+SUMIF('Pre-Estatal'!$G$3:$G$39,PARTICIPANTES!A311,'Pre-Estatal'!$H$3:$H$39)+SUMIF('Pre-Estatal'!$I$3:$I$39,PARTICIPANTES!A311,'Pre-Estatal'!$J$3:$J$39)+SUMIF('Pre-Estatal'!$K$3:$K$39,PARTICIPANTES!A311,'Pre-Estatal'!$L$3:$L$39)+SUMIF('Pre-Estatal'!$M$3:$M$39,PARTICIPANTES!A311,'Pre-Estatal'!$N$3:$N$39)+SUMIF('Pre-Estatal'!$O$3:$O$39,PARTICIPANTES!A311,'Pre-Estatal'!$P$3:$P$39)+SUMIF('Pre-Estatal'!$Q$3:$Q$39,PARTICIPANTES!A311,'Pre-Estatal'!$R$3:$R$39)+SUMIF('Pre-Estatal'!$S$3:$S$39,PARTICIPANTES!A311,'Pre-Estatal'!$T$3:$T$39)+SUMIF('Pre-Estatal'!$U$3:$U$39,PARTICIPANTES!A311,'Pre-Estatal'!$V$3:$V$39)+SUMIF('Pre-Estatal'!$W$3:$W$39,PARTICIPANTES!A311,'Pre-Estatal'!$X$3:$X$39)+SUMIF('Pre-Estatal'!$Y$3:$Y$39,PARTICIPANTES!A311,'Pre-Estatal'!$Z$3:$Z$39)</f>
        <v>0</v>
      </c>
      <c r="L311">
        <f ca="1">SUMIF(Estatal!$C$3:$C$39,PARTICIPANTES!A311,Estatal!$D$3:$D$39)+SUMIF(Estatal!$E$3:$E$39,PARTICIPANTES!A311,Estatal!$F$3:$F$39)+SUMIF(Estatal!$G$3:$G$39,PARTICIPANTES!A311,Estatal!$H$3:$H$39)+SUMIF(Estatal!$I$3:$I$39,PARTICIPANTES!A311,Estatal!$J$3:$J$39)+SUMIF(Estatal!$K$3:$K$39,PARTICIPANTES!A311,Estatal!$L$3:$L$39)+SUMIF(Estatal!$M$3:$M$39,PARTICIPANTES!A311,Estatal!$N$3:$N$39)+SUMIF(Estatal!$O$3:$O$39,PARTICIPANTES!A311,Estatal!$P$3:$P$39)+SUMIF(Estatal!$Q$3:$MQ$39,PARTICIPANTES!A311,Estatal!$R$3:$R$39)+SUMIF(Estatal!$S$3:$S$39,PARTICIPANTES!A311,Estatal!$T$3:$T$39)+SUMIF(Estatal!$U$3:$U$39,PARTICIPANTES!A311,Estatal!$V$3:$V$39)+SUMIF(Estatal!$W$3:$W$39,PARTICIPANTES!A311,Estatal!$X$3:$X$39)+SUMIF(Estatal!$Y$3:$Y$39,PARTICIPANTES!A311,Estatal!$Z$3:$Z$39)</f>
        <v>0</v>
      </c>
      <c r="O311" s="24">
        <f t="shared" ref="O311:O322" ca="1" si="9">SUM(F311:N311)</f>
        <v>0</v>
      </c>
    </row>
    <row r="312" spans="6:15">
      <c r="F312">
        <f>SUMIF(Liga!$A$2:$A$501,PARTICIPANTES!A312,Liga!$J$2:$J$501)</f>
        <v>0</v>
      </c>
      <c r="G312">
        <f>SUMIF('Copa EUS ABS Equipos'!$A$2:$A$26,PARTICIPANTES!A312,'Copa EUS ABS Equipos'!$C$2:$C$26)</f>
        <v>0</v>
      </c>
      <c r="J312">
        <f>SUMIF(Trials!$C$3:$C$53,PARTICIPANTES!A312,Trials!$D$3:$D$53)+SUMIF(Trials!$E$3:$E$53,PARTICIPANTES!A312,Trials!$F$3:$F$53)+SUMIF(Trials!$G$3:$G$53,PARTICIPANTES!A312,Trials!$H$3:$H$53)+SUMIF(Trials!$I$3:$I$53,PARTICIPANTES!A312,Trials!$J$3:$J$53)+SUMIF(Trials!$K$3:$K$53,PARTICIPANTES!A312,Trials!$L$3:$L$53)+SUMIF(Trials!$M$3:$M$53,PARTICIPANTES!A312,Trials!$N$3:$N$53)</f>
        <v>0</v>
      </c>
      <c r="K312">
        <f>SUMIF('Pre-Estatal'!$C$3:$C$39,PARTICIPANTES!A312,'Pre-Estatal'!$D$3:$D$39)+SUMIF('Pre-Estatal'!$E$3:$E$39,PARTICIPANTES!A312,'Pre-Estatal'!$F$3:$F$39)+SUMIF('Pre-Estatal'!$G$3:$G$39,PARTICIPANTES!A312,'Pre-Estatal'!$H$3:$H$39)+SUMIF('Pre-Estatal'!$I$3:$I$39,PARTICIPANTES!A312,'Pre-Estatal'!$J$3:$J$39)+SUMIF('Pre-Estatal'!$K$3:$K$39,PARTICIPANTES!A312,'Pre-Estatal'!$L$3:$L$39)+SUMIF('Pre-Estatal'!$M$3:$M$39,PARTICIPANTES!A312,'Pre-Estatal'!$N$3:$N$39)+SUMIF('Pre-Estatal'!$O$3:$O$39,PARTICIPANTES!A312,'Pre-Estatal'!$P$3:$P$39)+SUMIF('Pre-Estatal'!$Q$3:$Q$39,PARTICIPANTES!A312,'Pre-Estatal'!$R$3:$R$39)+SUMIF('Pre-Estatal'!$S$3:$S$39,PARTICIPANTES!A312,'Pre-Estatal'!$T$3:$T$39)+SUMIF('Pre-Estatal'!$U$3:$U$39,PARTICIPANTES!A312,'Pre-Estatal'!$V$3:$V$39)+SUMIF('Pre-Estatal'!$W$3:$W$39,PARTICIPANTES!A312,'Pre-Estatal'!$X$3:$X$39)+SUMIF('Pre-Estatal'!$Y$3:$Y$39,PARTICIPANTES!A312,'Pre-Estatal'!$Z$3:$Z$39)</f>
        <v>0</v>
      </c>
      <c r="L312">
        <f ca="1">SUMIF(Estatal!$C$3:$C$39,PARTICIPANTES!A312,Estatal!$D$3:$D$39)+SUMIF(Estatal!$E$3:$E$39,PARTICIPANTES!A312,Estatal!$F$3:$F$39)+SUMIF(Estatal!$G$3:$G$39,PARTICIPANTES!A312,Estatal!$H$3:$H$39)+SUMIF(Estatal!$I$3:$I$39,PARTICIPANTES!A312,Estatal!$J$3:$J$39)+SUMIF(Estatal!$K$3:$K$39,PARTICIPANTES!A312,Estatal!$L$3:$L$39)+SUMIF(Estatal!$M$3:$M$39,PARTICIPANTES!A312,Estatal!$N$3:$N$39)+SUMIF(Estatal!$O$3:$O$39,PARTICIPANTES!A312,Estatal!$P$3:$P$39)+SUMIF(Estatal!$Q$3:$MQ$39,PARTICIPANTES!A312,Estatal!$R$3:$R$39)+SUMIF(Estatal!$S$3:$S$39,PARTICIPANTES!A312,Estatal!$T$3:$T$39)+SUMIF(Estatal!$U$3:$U$39,PARTICIPANTES!A312,Estatal!$V$3:$V$39)+SUMIF(Estatal!$W$3:$W$39,PARTICIPANTES!A312,Estatal!$X$3:$X$39)+SUMIF(Estatal!$Y$3:$Y$39,PARTICIPANTES!A312,Estatal!$Z$3:$Z$39)</f>
        <v>0</v>
      </c>
      <c r="O312" s="24">
        <f t="shared" ca="1" si="9"/>
        <v>0</v>
      </c>
    </row>
    <row r="313" spans="6:15">
      <c r="F313">
        <f>SUMIF(Liga!$A$2:$A$501,PARTICIPANTES!A313,Liga!$J$2:$J$501)</f>
        <v>0</v>
      </c>
      <c r="G313">
        <f>SUMIF('Copa EUS ABS Equipos'!$A$2:$A$26,PARTICIPANTES!A313,'Copa EUS ABS Equipos'!$C$2:$C$26)</f>
        <v>0</v>
      </c>
      <c r="J313">
        <f>SUMIF(Trials!$C$3:$C$53,PARTICIPANTES!A313,Trials!$D$3:$D$53)+SUMIF(Trials!$E$3:$E$53,PARTICIPANTES!A313,Trials!$F$3:$F$53)+SUMIF(Trials!$G$3:$G$53,PARTICIPANTES!A313,Trials!$H$3:$H$53)+SUMIF(Trials!$I$3:$I$53,PARTICIPANTES!A313,Trials!$J$3:$J$53)+SUMIF(Trials!$K$3:$K$53,PARTICIPANTES!A313,Trials!$L$3:$L$53)+SUMIF(Trials!$M$3:$M$53,PARTICIPANTES!A313,Trials!$N$3:$N$53)</f>
        <v>0</v>
      </c>
      <c r="K313">
        <f>SUMIF('Pre-Estatal'!$C$3:$C$39,PARTICIPANTES!A313,'Pre-Estatal'!$D$3:$D$39)+SUMIF('Pre-Estatal'!$E$3:$E$39,PARTICIPANTES!A313,'Pre-Estatal'!$F$3:$F$39)+SUMIF('Pre-Estatal'!$G$3:$G$39,PARTICIPANTES!A313,'Pre-Estatal'!$H$3:$H$39)+SUMIF('Pre-Estatal'!$I$3:$I$39,PARTICIPANTES!A313,'Pre-Estatal'!$J$3:$J$39)+SUMIF('Pre-Estatal'!$K$3:$K$39,PARTICIPANTES!A313,'Pre-Estatal'!$L$3:$L$39)+SUMIF('Pre-Estatal'!$M$3:$M$39,PARTICIPANTES!A313,'Pre-Estatal'!$N$3:$N$39)+SUMIF('Pre-Estatal'!$O$3:$O$39,PARTICIPANTES!A313,'Pre-Estatal'!$P$3:$P$39)+SUMIF('Pre-Estatal'!$Q$3:$Q$39,PARTICIPANTES!A313,'Pre-Estatal'!$R$3:$R$39)+SUMIF('Pre-Estatal'!$S$3:$S$39,PARTICIPANTES!A313,'Pre-Estatal'!$T$3:$T$39)+SUMIF('Pre-Estatal'!$U$3:$U$39,PARTICIPANTES!A313,'Pre-Estatal'!$V$3:$V$39)+SUMIF('Pre-Estatal'!$W$3:$W$39,PARTICIPANTES!A313,'Pre-Estatal'!$X$3:$X$39)+SUMIF('Pre-Estatal'!$Y$3:$Y$39,PARTICIPANTES!A313,'Pre-Estatal'!$Z$3:$Z$39)</f>
        <v>0</v>
      </c>
      <c r="L313">
        <f ca="1">SUMIF(Estatal!$C$3:$C$39,PARTICIPANTES!A313,Estatal!$D$3:$D$39)+SUMIF(Estatal!$E$3:$E$39,PARTICIPANTES!A313,Estatal!$F$3:$F$39)+SUMIF(Estatal!$G$3:$G$39,PARTICIPANTES!A313,Estatal!$H$3:$H$39)+SUMIF(Estatal!$I$3:$I$39,PARTICIPANTES!A313,Estatal!$J$3:$J$39)+SUMIF(Estatal!$K$3:$K$39,PARTICIPANTES!A313,Estatal!$L$3:$L$39)+SUMIF(Estatal!$M$3:$M$39,PARTICIPANTES!A313,Estatal!$N$3:$N$39)+SUMIF(Estatal!$O$3:$O$39,PARTICIPANTES!A313,Estatal!$P$3:$P$39)+SUMIF(Estatal!$Q$3:$MQ$39,PARTICIPANTES!A313,Estatal!$R$3:$R$39)+SUMIF(Estatal!$S$3:$S$39,PARTICIPANTES!A313,Estatal!$T$3:$T$39)+SUMIF(Estatal!$U$3:$U$39,PARTICIPANTES!A313,Estatal!$V$3:$V$39)+SUMIF(Estatal!$W$3:$W$39,PARTICIPANTES!A313,Estatal!$X$3:$X$39)+SUMIF(Estatal!$Y$3:$Y$39,PARTICIPANTES!A313,Estatal!$Z$3:$Z$39)</f>
        <v>0</v>
      </c>
      <c r="O313" s="24">
        <f t="shared" ca="1" si="9"/>
        <v>0</v>
      </c>
    </row>
    <row r="314" spans="6:15">
      <c r="F314">
        <f>SUMIF(Liga!$A$2:$A$501,PARTICIPANTES!A314,Liga!$J$2:$J$501)</f>
        <v>0</v>
      </c>
      <c r="G314">
        <f>SUMIF('Copa EUS ABS Equipos'!$A$2:$A$26,PARTICIPANTES!A314,'Copa EUS ABS Equipos'!$C$2:$C$26)</f>
        <v>0</v>
      </c>
      <c r="J314">
        <f>SUMIF(Trials!$C$3:$C$53,PARTICIPANTES!A314,Trials!$D$3:$D$53)+SUMIF(Trials!$E$3:$E$53,PARTICIPANTES!A314,Trials!$F$3:$F$53)+SUMIF(Trials!$G$3:$G$53,PARTICIPANTES!A314,Trials!$H$3:$H$53)+SUMIF(Trials!$I$3:$I$53,PARTICIPANTES!A314,Trials!$J$3:$J$53)+SUMIF(Trials!$K$3:$K$53,PARTICIPANTES!A314,Trials!$L$3:$L$53)+SUMIF(Trials!$M$3:$M$53,PARTICIPANTES!A314,Trials!$N$3:$N$53)</f>
        <v>0</v>
      </c>
      <c r="K314">
        <f>SUMIF('Pre-Estatal'!$C$3:$C$39,PARTICIPANTES!A314,'Pre-Estatal'!$D$3:$D$39)+SUMIF('Pre-Estatal'!$E$3:$E$39,PARTICIPANTES!A314,'Pre-Estatal'!$F$3:$F$39)+SUMIF('Pre-Estatal'!$G$3:$G$39,PARTICIPANTES!A314,'Pre-Estatal'!$H$3:$H$39)+SUMIF('Pre-Estatal'!$I$3:$I$39,PARTICIPANTES!A314,'Pre-Estatal'!$J$3:$J$39)+SUMIF('Pre-Estatal'!$K$3:$K$39,PARTICIPANTES!A314,'Pre-Estatal'!$L$3:$L$39)+SUMIF('Pre-Estatal'!$M$3:$M$39,PARTICIPANTES!A314,'Pre-Estatal'!$N$3:$N$39)+SUMIF('Pre-Estatal'!$O$3:$O$39,PARTICIPANTES!A314,'Pre-Estatal'!$P$3:$P$39)+SUMIF('Pre-Estatal'!$Q$3:$Q$39,PARTICIPANTES!A314,'Pre-Estatal'!$R$3:$R$39)+SUMIF('Pre-Estatal'!$S$3:$S$39,PARTICIPANTES!A314,'Pre-Estatal'!$T$3:$T$39)+SUMIF('Pre-Estatal'!$U$3:$U$39,PARTICIPANTES!A314,'Pre-Estatal'!$V$3:$V$39)+SUMIF('Pre-Estatal'!$W$3:$W$39,PARTICIPANTES!A314,'Pre-Estatal'!$X$3:$X$39)+SUMIF('Pre-Estatal'!$Y$3:$Y$39,PARTICIPANTES!A314,'Pre-Estatal'!$Z$3:$Z$39)</f>
        <v>0</v>
      </c>
      <c r="L314">
        <f ca="1">SUMIF(Estatal!$C$3:$C$39,PARTICIPANTES!A314,Estatal!$D$3:$D$39)+SUMIF(Estatal!$E$3:$E$39,PARTICIPANTES!A314,Estatal!$F$3:$F$39)+SUMIF(Estatal!$G$3:$G$39,PARTICIPANTES!A314,Estatal!$H$3:$H$39)+SUMIF(Estatal!$I$3:$I$39,PARTICIPANTES!A314,Estatal!$J$3:$J$39)+SUMIF(Estatal!$K$3:$K$39,PARTICIPANTES!A314,Estatal!$L$3:$L$39)+SUMIF(Estatal!$M$3:$M$39,PARTICIPANTES!A314,Estatal!$N$3:$N$39)+SUMIF(Estatal!$O$3:$O$39,PARTICIPANTES!A314,Estatal!$P$3:$P$39)+SUMIF(Estatal!$Q$3:$MQ$39,PARTICIPANTES!A314,Estatal!$R$3:$R$39)+SUMIF(Estatal!$S$3:$S$39,PARTICIPANTES!A314,Estatal!$T$3:$T$39)+SUMIF(Estatal!$U$3:$U$39,PARTICIPANTES!A314,Estatal!$V$3:$V$39)+SUMIF(Estatal!$W$3:$W$39,PARTICIPANTES!A314,Estatal!$X$3:$X$39)+SUMIF(Estatal!$Y$3:$Y$39,PARTICIPANTES!A314,Estatal!$Z$3:$Z$39)</f>
        <v>0</v>
      </c>
      <c r="O314" s="24">
        <f t="shared" ca="1" si="9"/>
        <v>0</v>
      </c>
    </row>
    <row r="315" spans="6:15">
      <c r="F315">
        <f>SUMIF(Liga!$A$2:$A$501,PARTICIPANTES!A315,Liga!$J$2:$J$501)</f>
        <v>0</v>
      </c>
      <c r="G315">
        <f>SUMIF('Copa EUS ABS Equipos'!$A$2:$A$26,PARTICIPANTES!A315,'Copa EUS ABS Equipos'!$C$2:$C$26)</f>
        <v>0</v>
      </c>
      <c r="J315">
        <f>SUMIF(Trials!$C$3:$C$53,PARTICIPANTES!A315,Trials!$D$3:$D$53)+SUMIF(Trials!$E$3:$E$53,PARTICIPANTES!A315,Trials!$F$3:$F$53)+SUMIF(Trials!$G$3:$G$53,PARTICIPANTES!A315,Trials!$H$3:$H$53)+SUMIF(Trials!$I$3:$I$53,PARTICIPANTES!A315,Trials!$J$3:$J$53)+SUMIF(Trials!$K$3:$K$53,PARTICIPANTES!A315,Trials!$L$3:$L$53)+SUMIF(Trials!$M$3:$M$53,PARTICIPANTES!A315,Trials!$N$3:$N$53)</f>
        <v>0</v>
      </c>
      <c r="K315">
        <f>SUMIF('Pre-Estatal'!$C$3:$C$39,PARTICIPANTES!A315,'Pre-Estatal'!$D$3:$D$39)+SUMIF('Pre-Estatal'!$E$3:$E$39,PARTICIPANTES!A315,'Pre-Estatal'!$F$3:$F$39)+SUMIF('Pre-Estatal'!$G$3:$G$39,PARTICIPANTES!A315,'Pre-Estatal'!$H$3:$H$39)+SUMIF('Pre-Estatal'!$I$3:$I$39,PARTICIPANTES!A315,'Pre-Estatal'!$J$3:$J$39)+SUMIF('Pre-Estatal'!$K$3:$K$39,PARTICIPANTES!A315,'Pre-Estatal'!$L$3:$L$39)+SUMIF('Pre-Estatal'!$M$3:$M$39,PARTICIPANTES!A315,'Pre-Estatal'!$N$3:$N$39)+SUMIF('Pre-Estatal'!$O$3:$O$39,PARTICIPANTES!A315,'Pre-Estatal'!$P$3:$P$39)+SUMIF('Pre-Estatal'!$Q$3:$Q$39,PARTICIPANTES!A315,'Pre-Estatal'!$R$3:$R$39)+SUMIF('Pre-Estatal'!$S$3:$S$39,PARTICIPANTES!A315,'Pre-Estatal'!$T$3:$T$39)+SUMIF('Pre-Estatal'!$U$3:$U$39,PARTICIPANTES!A315,'Pre-Estatal'!$V$3:$V$39)+SUMIF('Pre-Estatal'!$W$3:$W$39,PARTICIPANTES!A315,'Pre-Estatal'!$X$3:$X$39)+SUMIF('Pre-Estatal'!$Y$3:$Y$39,PARTICIPANTES!A315,'Pre-Estatal'!$Z$3:$Z$39)</f>
        <v>0</v>
      </c>
      <c r="L315">
        <f ca="1">SUMIF(Estatal!$C$3:$C$39,PARTICIPANTES!A315,Estatal!$D$3:$D$39)+SUMIF(Estatal!$E$3:$E$39,PARTICIPANTES!A315,Estatal!$F$3:$F$39)+SUMIF(Estatal!$G$3:$G$39,PARTICIPANTES!A315,Estatal!$H$3:$H$39)+SUMIF(Estatal!$I$3:$I$39,PARTICIPANTES!A315,Estatal!$J$3:$J$39)+SUMIF(Estatal!$K$3:$K$39,PARTICIPANTES!A315,Estatal!$L$3:$L$39)+SUMIF(Estatal!$M$3:$M$39,PARTICIPANTES!A315,Estatal!$N$3:$N$39)+SUMIF(Estatal!$O$3:$O$39,PARTICIPANTES!A315,Estatal!$P$3:$P$39)+SUMIF(Estatal!$Q$3:$MQ$39,PARTICIPANTES!A315,Estatal!$R$3:$R$39)+SUMIF(Estatal!$S$3:$S$39,PARTICIPANTES!A315,Estatal!$T$3:$T$39)+SUMIF(Estatal!$U$3:$U$39,PARTICIPANTES!A315,Estatal!$V$3:$V$39)+SUMIF(Estatal!$W$3:$W$39,PARTICIPANTES!A315,Estatal!$X$3:$X$39)+SUMIF(Estatal!$Y$3:$Y$39,PARTICIPANTES!A315,Estatal!$Z$3:$Z$39)</f>
        <v>0</v>
      </c>
      <c r="O315" s="24">
        <f t="shared" ca="1" si="9"/>
        <v>0</v>
      </c>
    </row>
    <row r="316" spans="6:15">
      <c r="F316">
        <f>SUMIF(Liga!$A$2:$A$501,PARTICIPANTES!A316,Liga!$J$2:$J$501)</f>
        <v>0</v>
      </c>
      <c r="G316">
        <f>SUMIF('Copa EUS ABS Equipos'!$A$2:$A$26,PARTICIPANTES!A316,'Copa EUS ABS Equipos'!$C$2:$C$26)</f>
        <v>0</v>
      </c>
      <c r="J316">
        <f>SUMIF(Trials!$C$3:$C$53,PARTICIPANTES!A316,Trials!$D$3:$D$53)+SUMIF(Trials!$E$3:$E$53,PARTICIPANTES!A316,Trials!$F$3:$F$53)+SUMIF(Trials!$G$3:$G$53,PARTICIPANTES!A316,Trials!$H$3:$H$53)+SUMIF(Trials!$I$3:$I$53,PARTICIPANTES!A316,Trials!$J$3:$J$53)+SUMIF(Trials!$K$3:$K$53,PARTICIPANTES!A316,Trials!$L$3:$L$53)+SUMIF(Trials!$M$3:$M$53,PARTICIPANTES!A316,Trials!$N$3:$N$53)</f>
        <v>0</v>
      </c>
      <c r="K316">
        <f>SUMIF('Pre-Estatal'!$C$3:$C$39,PARTICIPANTES!A316,'Pre-Estatal'!$D$3:$D$39)+SUMIF('Pre-Estatal'!$E$3:$E$39,PARTICIPANTES!A316,'Pre-Estatal'!$F$3:$F$39)+SUMIF('Pre-Estatal'!$G$3:$G$39,PARTICIPANTES!A316,'Pre-Estatal'!$H$3:$H$39)+SUMIF('Pre-Estatal'!$I$3:$I$39,PARTICIPANTES!A316,'Pre-Estatal'!$J$3:$J$39)+SUMIF('Pre-Estatal'!$K$3:$K$39,PARTICIPANTES!A316,'Pre-Estatal'!$L$3:$L$39)+SUMIF('Pre-Estatal'!$M$3:$M$39,PARTICIPANTES!A316,'Pre-Estatal'!$N$3:$N$39)+SUMIF('Pre-Estatal'!$O$3:$O$39,PARTICIPANTES!A316,'Pre-Estatal'!$P$3:$P$39)+SUMIF('Pre-Estatal'!$Q$3:$Q$39,PARTICIPANTES!A316,'Pre-Estatal'!$R$3:$R$39)+SUMIF('Pre-Estatal'!$S$3:$S$39,PARTICIPANTES!A316,'Pre-Estatal'!$T$3:$T$39)+SUMIF('Pre-Estatal'!$U$3:$U$39,PARTICIPANTES!A316,'Pre-Estatal'!$V$3:$V$39)+SUMIF('Pre-Estatal'!$W$3:$W$39,PARTICIPANTES!A316,'Pre-Estatal'!$X$3:$X$39)+SUMIF('Pre-Estatal'!$Y$3:$Y$39,PARTICIPANTES!A316,'Pre-Estatal'!$Z$3:$Z$39)</f>
        <v>0</v>
      </c>
      <c r="L316">
        <f ca="1">SUMIF(Estatal!$C$3:$C$39,PARTICIPANTES!A316,Estatal!$D$3:$D$39)+SUMIF(Estatal!$E$3:$E$39,PARTICIPANTES!A316,Estatal!$F$3:$F$39)+SUMIF(Estatal!$G$3:$G$39,PARTICIPANTES!A316,Estatal!$H$3:$H$39)+SUMIF(Estatal!$I$3:$I$39,PARTICIPANTES!A316,Estatal!$J$3:$J$39)+SUMIF(Estatal!$K$3:$K$39,PARTICIPANTES!A316,Estatal!$L$3:$L$39)+SUMIF(Estatal!$M$3:$M$39,PARTICIPANTES!A316,Estatal!$N$3:$N$39)+SUMIF(Estatal!$O$3:$O$39,PARTICIPANTES!A316,Estatal!$P$3:$P$39)+SUMIF(Estatal!$Q$3:$MQ$39,PARTICIPANTES!A316,Estatal!$R$3:$R$39)+SUMIF(Estatal!$S$3:$S$39,PARTICIPANTES!A316,Estatal!$T$3:$T$39)+SUMIF(Estatal!$U$3:$U$39,PARTICIPANTES!A316,Estatal!$V$3:$V$39)+SUMIF(Estatal!$W$3:$W$39,PARTICIPANTES!A316,Estatal!$X$3:$X$39)+SUMIF(Estatal!$Y$3:$Y$39,PARTICIPANTES!A316,Estatal!$Z$3:$Z$39)</f>
        <v>0</v>
      </c>
      <c r="O316" s="24">
        <f t="shared" ca="1" si="9"/>
        <v>0</v>
      </c>
    </row>
    <row r="317" spans="6:15">
      <c r="F317">
        <f>SUMIF(Liga!$A$2:$A$501,PARTICIPANTES!A317,Liga!$J$2:$J$501)</f>
        <v>0</v>
      </c>
      <c r="G317">
        <f>SUMIF('Copa EUS ABS Equipos'!$A$2:$A$26,PARTICIPANTES!A317,'Copa EUS ABS Equipos'!$C$2:$C$26)</f>
        <v>0</v>
      </c>
      <c r="J317">
        <f>SUMIF(Trials!$C$3:$C$53,PARTICIPANTES!A317,Trials!$D$3:$D$53)+SUMIF(Trials!$E$3:$E$53,PARTICIPANTES!A317,Trials!$F$3:$F$53)+SUMIF(Trials!$G$3:$G$53,PARTICIPANTES!A317,Trials!$H$3:$H$53)+SUMIF(Trials!$I$3:$I$53,PARTICIPANTES!A317,Trials!$J$3:$J$53)+SUMIF(Trials!$K$3:$K$53,PARTICIPANTES!A317,Trials!$L$3:$L$53)+SUMIF(Trials!$M$3:$M$53,PARTICIPANTES!A317,Trials!$N$3:$N$53)</f>
        <v>0</v>
      </c>
      <c r="K317">
        <f>SUMIF('Pre-Estatal'!$C$3:$C$39,PARTICIPANTES!A317,'Pre-Estatal'!$D$3:$D$39)+SUMIF('Pre-Estatal'!$E$3:$E$39,PARTICIPANTES!A317,'Pre-Estatal'!$F$3:$F$39)+SUMIF('Pre-Estatal'!$G$3:$G$39,PARTICIPANTES!A317,'Pre-Estatal'!$H$3:$H$39)+SUMIF('Pre-Estatal'!$I$3:$I$39,PARTICIPANTES!A317,'Pre-Estatal'!$J$3:$J$39)+SUMIF('Pre-Estatal'!$K$3:$K$39,PARTICIPANTES!A317,'Pre-Estatal'!$L$3:$L$39)+SUMIF('Pre-Estatal'!$M$3:$M$39,PARTICIPANTES!A317,'Pre-Estatal'!$N$3:$N$39)+SUMIF('Pre-Estatal'!$O$3:$O$39,PARTICIPANTES!A317,'Pre-Estatal'!$P$3:$P$39)+SUMIF('Pre-Estatal'!$Q$3:$Q$39,PARTICIPANTES!A317,'Pre-Estatal'!$R$3:$R$39)+SUMIF('Pre-Estatal'!$S$3:$S$39,PARTICIPANTES!A317,'Pre-Estatal'!$T$3:$T$39)+SUMIF('Pre-Estatal'!$U$3:$U$39,PARTICIPANTES!A317,'Pre-Estatal'!$V$3:$V$39)+SUMIF('Pre-Estatal'!$W$3:$W$39,PARTICIPANTES!A317,'Pre-Estatal'!$X$3:$X$39)+SUMIF('Pre-Estatal'!$Y$3:$Y$39,PARTICIPANTES!A317,'Pre-Estatal'!$Z$3:$Z$39)</f>
        <v>0</v>
      </c>
      <c r="L317">
        <f ca="1">SUMIF(Estatal!$C$3:$C$39,PARTICIPANTES!A317,Estatal!$D$3:$D$39)+SUMIF(Estatal!$E$3:$E$39,PARTICIPANTES!A317,Estatal!$F$3:$F$39)+SUMIF(Estatal!$G$3:$G$39,PARTICIPANTES!A317,Estatal!$H$3:$H$39)+SUMIF(Estatal!$I$3:$I$39,PARTICIPANTES!A317,Estatal!$J$3:$J$39)+SUMIF(Estatal!$K$3:$K$39,PARTICIPANTES!A317,Estatal!$L$3:$L$39)+SUMIF(Estatal!$M$3:$M$39,PARTICIPANTES!A317,Estatal!$N$3:$N$39)+SUMIF(Estatal!$O$3:$O$39,PARTICIPANTES!A317,Estatal!$P$3:$P$39)+SUMIF(Estatal!$Q$3:$MQ$39,PARTICIPANTES!A317,Estatal!$R$3:$R$39)+SUMIF(Estatal!$S$3:$S$39,PARTICIPANTES!A317,Estatal!$T$3:$T$39)+SUMIF(Estatal!$U$3:$U$39,PARTICIPANTES!A317,Estatal!$V$3:$V$39)+SUMIF(Estatal!$W$3:$W$39,PARTICIPANTES!A317,Estatal!$X$3:$X$39)+SUMIF(Estatal!$Y$3:$Y$39,PARTICIPANTES!A317,Estatal!$Z$3:$Z$39)</f>
        <v>0</v>
      </c>
      <c r="O317" s="24">
        <f t="shared" ca="1" si="9"/>
        <v>0</v>
      </c>
    </row>
    <row r="318" spans="6:15">
      <c r="F318">
        <f>SUMIF(Liga!$A$2:$A$501,PARTICIPANTES!A318,Liga!$J$2:$J$501)</f>
        <v>0</v>
      </c>
      <c r="G318">
        <f>SUMIF('Copa EUS ABS Equipos'!$A$2:$A$26,PARTICIPANTES!A318,'Copa EUS ABS Equipos'!$C$2:$C$26)</f>
        <v>0</v>
      </c>
      <c r="J318">
        <f>SUMIF(Trials!$C$3:$C$53,PARTICIPANTES!A318,Trials!$D$3:$D$53)+SUMIF(Trials!$E$3:$E$53,PARTICIPANTES!A318,Trials!$F$3:$F$53)+SUMIF(Trials!$G$3:$G$53,PARTICIPANTES!A318,Trials!$H$3:$H$53)+SUMIF(Trials!$I$3:$I$53,PARTICIPANTES!A318,Trials!$J$3:$J$53)+SUMIF(Trials!$K$3:$K$53,PARTICIPANTES!A318,Trials!$L$3:$L$53)+SUMIF(Trials!$M$3:$M$53,PARTICIPANTES!A318,Trials!$N$3:$N$53)</f>
        <v>0</v>
      </c>
      <c r="K318">
        <f>SUMIF('Pre-Estatal'!$C$3:$C$39,PARTICIPANTES!A318,'Pre-Estatal'!$D$3:$D$39)+SUMIF('Pre-Estatal'!$E$3:$E$39,PARTICIPANTES!A318,'Pre-Estatal'!$F$3:$F$39)+SUMIF('Pre-Estatal'!$G$3:$G$39,PARTICIPANTES!A318,'Pre-Estatal'!$H$3:$H$39)+SUMIF('Pre-Estatal'!$I$3:$I$39,PARTICIPANTES!A318,'Pre-Estatal'!$J$3:$J$39)+SUMIF('Pre-Estatal'!$K$3:$K$39,PARTICIPANTES!A318,'Pre-Estatal'!$L$3:$L$39)+SUMIF('Pre-Estatal'!$M$3:$M$39,PARTICIPANTES!A318,'Pre-Estatal'!$N$3:$N$39)+SUMIF('Pre-Estatal'!$O$3:$O$39,PARTICIPANTES!A318,'Pre-Estatal'!$P$3:$P$39)+SUMIF('Pre-Estatal'!$Q$3:$Q$39,PARTICIPANTES!A318,'Pre-Estatal'!$R$3:$R$39)+SUMIF('Pre-Estatal'!$S$3:$S$39,PARTICIPANTES!A318,'Pre-Estatal'!$T$3:$T$39)+SUMIF('Pre-Estatal'!$U$3:$U$39,PARTICIPANTES!A318,'Pre-Estatal'!$V$3:$V$39)+SUMIF('Pre-Estatal'!$W$3:$W$39,PARTICIPANTES!A318,'Pre-Estatal'!$X$3:$X$39)+SUMIF('Pre-Estatal'!$Y$3:$Y$39,PARTICIPANTES!A318,'Pre-Estatal'!$Z$3:$Z$39)</f>
        <v>0</v>
      </c>
      <c r="L318">
        <f ca="1">SUMIF(Estatal!$C$3:$C$39,PARTICIPANTES!A318,Estatal!$D$3:$D$39)+SUMIF(Estatal!$E$3:$E$39,PARTICIPANTES!A318,Estatal!$F$3:$F$39)+SUMIF(Estatal!$G$3:$G$39,PARTICIPANTES!A318,Estatal!$H$3:$H$39)+SUMIF(Estatal!$I$3:$I$39,PARTICIPANTES!A318,Estatal!$J$3:$J$39)+SUMIF(Estatal!$K$3:$K$39,PARTICIPANTES!A318,Estatal!$L$3:$L$39)+SUMIF(Estatal!$M$3:$M$39,PARTICIPANTES!A318,Estatal!$N$3:$N$39)+SUMIF(Estatal!$O$3:$O$39,PARTICIPANTES!A318,Estatal!$P$3:$P$39)+SUMIF(Estatal!$Q$3:$MQ$39,PARTICIPANTES!A318,Estatal!$R$3:$R$39)+SUMIF(Estatal!$S$3:$S$39,PARTICIPANTES!A318,Estatal!$T$3:$T$39)+SUMIF(Estatal!$U$3:$U$39,PARTICIPANTES!A318,Estatal!$V$3:$V$39)+SUMIF(Estatal!$W$3:$W$39,PARTICIPANTES!A318,Estatal!$X$3:$X$39)+SUMIF(Estatal!$Y$3:$Y$39,PARTICIPANTES!A318,Estatal!$Z$3:$Z$39)</f>
        <v>0</v>
      </c>
      <c r="O318" s="24">
        <f t="shared" ca="1" si="9"/>
        <v>0</v>
      </c>
    </row>
    <row r="319" spans="6:15">
      <c r="F319">
        <f>SUMIF(Liga!$A$2:$A$501,PARTICIPANTES!A319,Liga!$J$2:$J$501)</f>
        <v>0</v>
      </c>
      <c r="G319">
        <f>SUMIF('Copa EUS ABS Equipos'!$A$2:$A$26,PARTICIPANTES!A319,'Copa EUS ABS Equipos'!$C$2:$C$26)</f>
        <v>0</v>
      </c>
      <c r="J319">
        <f>SUMIF(Trials!$C$3:$C$53,PARTICIPANTES!A319,Trials!$D$3:$D$53)+SUMIF(Trials!$E$3:$E$53,PARTICIPANTES!A319,Trials!$F$3:$F$53)+SUMIF(Trials!$G$3:$G$53,PARTICIPANTES!A319,Trials!$H$3:$H$53)+SUMIF(Trials!$I$3:$I$53,PARTICIPANTES!A319,Trials!$J$3:$J$53)+SUMIF(Trials!$K$3:$K$53,PARTICIPANTES!A319,Trials!$L$3:$L$53)+SUMIF(Trials!$M$3:$M$53,PARTICIPANTES!A319,Trials!$N$3:$N$53)</f>
        <v>0</v>
      </c>
      <c r="K319">
        <f>SUMIF('Pre-Estatal'!$C$3:$C$39,PARTICIPANTES!A319,'Pre-Estatal'!$D$3:$D$39)+SUMIF('Pre-Estatal'!$E$3:$E$39,PARTICIPANTES!A319,'Pre-Estatal'!$F$3:$F$39)+SUMIF('Pre-Estatal'!$G$3:$G$39,PARTICIPANTES!A319,'Pre-Estatal'!$H$3:$H$39)+SUMIF('Pre-Estatal'!$I$3:$I$39,PARTICIPANTES!A319,'Pre-Estatal'!$J$3:$J$39)+SUMIF('Pre-Estatal'!$K$3:$K$39,PARTICIPANTES!A319,'Pre-Estatal'!$L$3:$L$39)+SUMIF('Pre-Estatal'!$M$3:$M$39,PARTICIPANTES!A319,'Pre-Estatal'!$N$3:$N$39)+SUMIF('Pre-Estatal'!$O$3:$O$39,PARTICIPANTES!A319,'Pre-Estatal'!$P$3:$P$39)+SUMIF('Pre-Estatal'!$Q$3:$Q$39,PARTICIPANTES!A319,'Pre-Estatal'!$R$3:$R$39)+SUMIF('Pre-Estatal'!$S$3:$S$39,PARTICIPANTES!A319,'Pre-Estatal'!$T$3:$T$39)+SUMIF('Pre-Estatal'!$U$3:$U$39,PARTICIPANTES!A319,'Pre-Estatal'!$V$3:$V$39)+SUMIF('Pre-Estatal'!$W$3:$W$39,PARTICIPANTES!A319,'Pre-Estatal'!$X$3:$X$39)+SUMIF('Pre-Estatal'!$Y$3:$Y$39,PARTICIPANTES!A319,'Pre-Estatal'!$Z$3:$Z$39)</f>
        <v>0</v>
      </c>
      <c r="L319">
        <f ca="1">SUMIF(Estatal!$C$3:$C$39,PARTICIPANTES!A319,Estatal!$D$3:$D$39)+SUMIF(Estatal!$E$3:$E$39,PARTICIPANTES!A319,Estatal!$F$3:$F$39)+SUMIF(Estatal!$G$3:$G$39,PARTICIPANTES!A319,Estatal!$H$3:$H$39)+SUMIF(Estatal!$I$3:$I$39,PARTICIPANTES!A319,Estatal!$J$3:$J$39)+SUMIF(Estatal!$K$3:$K$39,PARTICIPANTES!A319,Estatal!$L$3:$L$39)+SUMIF(Estatal!$M$3:$M$39,PARTICIPANTES!A319,Estatal!$N$3:$N$39)+SUMIF(Estatal!$O$3:$O$39,PARTICIPANTES!A319,Estatal!$P$3:$P$39)+SUMIF(Estatal!$Q$3:$MQ$39,PARTICIPANTES!A319,Estatal!$R$3:$R$39)+SUMIF(Estatal!$S$3:$S$39,PARTICIPANTES!A319,Estatal!$T$3:$T$39)+SUMIF(Estatal!$U$3:$U$39,PARTICIPANTES!A319,Estatal!$V$3:$V$39)+SUMIF(Estatal!$W$3:$W$39,PARTICIPANTES!A319,Estatal!$X$3:$X$39)+SUMIF(Estatal!$Y$3:$Y$39,PARTICIPANTES!A319,Estatal!$Z$3:$Z$39)</f>
        <v>0</v>
      </c>
      <c r="O319" s="24">
        <f t="shared" ca="1" si="9"/>
        <v>0</v>
      </c>
    </row>
    <row r="320" spans="6:15">
      <c r="F320">
        <f>SUMIF(Liga!$A$2:$A$501,PARTICIPANTES!A320,Liga!$J$2:$J$501)</f>
        <v>0</v>
      </c>
      <c r="G320">
        <f>SUMIF('Copa EUS ABS Equipos'!$A$2:$A$26,PARTICIPANTES!A320,'Copa EUS ABS Equipos'!$C$2:$C$26)</f>
        <v>0</v>
      </c>
      <c r="J320">
        <f>SUMIF(Trials!$C$3:$C$53,PARTICIPANTES!A320,Trials!$D$3:$D$53)+SUMIF(Trials!$E$3:$E$53,PARTICIPANTES!A320,Trials!$F$3:$F$53)+SUMIF(Trials!$G$3:$G$53,PARTICIPANTES!A320,Trials!$H$3:$H$53)+SUMIF(Trials!$I$3:$I$53,PARTICIPANTES!A320,Trials!$J$3:$J$53)+SUMIF(Trials!$K$3:$K$53,PARTICIPANTES!A320,Trials!$L$3:$L$53)+SUMIF(Trials!$M$3:$M$53,PARTICIPANTES!A320,Trials!$N$3:$N$53)</f>
        <v>0</v>
      </c>
      <c r="K320">
        <f>SUMIF('Pre-Estatal'!$C$3:$C$39,PARTICIPANTES!A320,'Pre-Estatal'!$D$3:$D$39)+SUMIF('Pre-Estatal'!$E$3:$E$39,PARTICIPANTES!A320,'Pre-Estatal'!$F$3:$F$39)+SUMIF('Pre-Estatal'!$G$3:$G$39,PARTICIPANTES!A320,'Pre-Estatal'!$H$3:$H$39)+SUMIF('Pre-Estatal'!$I$3:$I$39,PARTICIPANTES!A320,'Pre-Estatal'!$J$3:$J$39)+SUMIF('Pre-Estatal'!$K$3:$K$39,PARTICIPANTES!A320,'Pre-Estatal'!$L$3:$L$39)+SUMIF('Pre-Estatal'!$M$3:$M$39,PARTICIPANTES!A320,'Pre-Estatal'!$N$3:$N$39)+SUMIF('Pre-Estatal'!$O$3:$O$39,PARTICIPANTES!A320,'Pre-Estatal'!$P$3:$P$39)+SUMIF('Pre-Estatal'!$Q$3:$Q$39,PARTICIPANTES!A320,'Pre-Estatal'!$R$3:$R$39)+SUMIF('Pre-Estatal'!$S$3:$S$39,PARTICIPANTES!A320,'Pre-Estatal'!$T$3:$T$39)+SUMIF('Pre-Estatal'!$U$3:$U$39,PARTICIPANTES!A320,'Pre-Estatal'!$V$3:$V$39)+SUMIF('Pre-Estatal'!$W$3:$W$39,PARTICIPANTES!A320,'Pre-Estatal'!$X$3:$X$39)+SUMIF('Pre-Estatal'!$Y$3:$Y$39,PARTICIPANTES!A320,'Pre-Estatal'!$Z$3:$Z$39)</f>
        <v>0</v>
      </c>
      <c r="L320">
        <f ca="1">SUMIF(Estatal!$C$3:$C$39,PARTICIPANTES!A320,Estatal!$D$3:$D$39)+SUMIF(Estatal!$E$3:$E$39,PARTICIPANTES!A320,Estatal!$F$3:$F$39)+SUMIF(Estatal!$G$3:$G$39,PARTICIPANTES!A320,Estatal!$H$3:$H$39)+SUMIF(Estatal!$I$3:$I$39,PARTICIPANTES!A320,Estatal!$J$3:$J$39)+SUMIF(Estatal!$K$3:$K$39,PARTICIPANTES!A320,Estatal!$L$3:$L$39)+SUMIF(Estatal!$M$3:$M$39,PARTICIPANTES!A320,Estatal!$N$3:$N$39)+SUMIF(Estatal!$O$3:$O$39,PARTICIPANTES!A320,Estatal!$P$3:$P$39)+SUMIF(Estatal!$Q$3:$MQ$39,PARTICIPANTES!A320,Estatal!$R$3:$R$39)+SUMIF(Estatal!$S$3:$S$39,PARTICIPANTES!A320,Estatal!$T$3:$T$39)+SUMIF(Estatal!$U$3:$U$39,PARTICIPANTES!A320,Estatal!$V$3:$V$39)+SUMIF(Estatal!$W$3:$W$39,PARTICIPANTES!A320,Estatal!$X$3:$X$39)+SUMIF(Estatal!$Y$3:$Y$39,PARTICIPANTES!A320,Estatal!$Z$3:$Z$39)</f>
        <v>0</v>
      </c>
      <c r="O320" s="24">
        <f t="shared" ca="1" si="9"/>
        <v>0</v>
      </c>
    </row>
    <row r="321" spans="6:15">
      <c r="F321">
        <f>SUMIF(Liga!$A$2:$A$501,PARTICIPANTES!A321,Liga!$J$2:$J$501)</f>
        <v>0</v>
      </c>
      <c r="G321">
        <f>SUMIF('Copa EUS ABS Equipos'!$A$2:$A$26,PARTICIPANTES!A321,'Copa EUS ABS Equipos'!$C$2:$C$26)</f>
        <v>0</v>
      </c>
      <c r="J321">
        <f>SUMIF(Trials!$C$3:$C$53,PARTICIPANTES!A321,Trials!$D$3:$D$53)+SUMIF(Trials!$E$3:$E$53,PARTICIPANTES!A321,Trials!$F$3:$F$53)+SUMIF(Trials!$G$3:$G$53,PARTICIPANTES!A321,Trials!$H$3:$H$53)+SUMIF(Trials!$I$3:$I$53,PARTICIPANTES!A321,Trials!$J$3:$J$53)+SUMIF(Trials!$K$3:$K$53,PARTICIPANTES!A321,Trials!$L$3:$L$53)+SUMIF(Trials!$M$3:$M$53,PARTICIPANTES!A321,Trials!$N$3:$N$53)</f>
        <v>0</v>
      </c>
      <c r="K321">
        <f>SUMIF('Pre-Estatal'!$C$3:$C$39,PARTICIPANTES!A321,'Pre-Estatal'!$D$3:$D$39)+SUMIF('Pre-Estatal'!$E$3:$E$39,PARTICIPANTES!A321,'Pre-Estatal'!$F$3:$F$39)+SUMIF('Pre-Estatal'!$G$3:$G$39,PARTICIPANTES!A321,'Pre-Estatal'!$H$3:$H$39)+SUMIF('Pre-Estatal'!$I$3:$I$39,PARTICIPANTES!A321,'Pre-Estatal'!$J$3:$J$39)+SUMIF('Pre-Estatal'!$K$3:$K$39,PARTICIPANTES!A321,'Pre-Estatal'!$L$3:$L$39)+SUMIF('Pre-Estatal'!$M$3:$M$39,PARTICIPANTES!A321,'Pre-Estatal'!$N$3:$N$39)+SUMIF('Pre-Estatal'!$O$3:$O$39,PARTICIPANTES!A321,'Pre-Estatal'!$P$3:$P$39)+SUMIF('Pre-Estatal'!$Q$3:$Q$39,PARTICIPANTES!A321,'Pre-Estatal'!$R$3:$R$39)+SUMIF('Pre-Estatal'!$S$3:$S$39,PARTICIPANTES!A321,'Pre-Estatal'!$T$3:$T$39)+SUMIF('Pre-Estatal'!$U$3:$U$39,PARTICIPANTES!A321,'Pre-Estatal'!$V$3:$V$39)+SUMIF('Pre-Estatal'!$W$3:$W$39,PARTICIPANTES!A321,'Pre-Estatal'!$X$3:$X$39)+SUMIF('Pre-Estatal'!$Y$3:$Y$39,PARTICIPANTES!A321,'Pre-Estatal'!$Z$3:$Z$39)</f>
        <v>0</v>
      </c>
      <c r="L321">
        <f ca="1">SUMIF(Estatal!$C$3:$C$39,PARTICIPANTES!A321,Estatal!$D$3:$D$39)+SUMIF(Estatal!$E$3:$E$39,PARTICIPANTES!A321,Estatal!$F$3:$F$39)+SUMIF(Estatal!$G$3:$G$39,PARTICIPANTES!A321,Estatal!$H$3:$H$39)+SUMIF(Estatal!$I$3:$I$39,PARTICIPANTES!A321,Estatal!$J$3:$J$39)+SUMIF(Estatal!$K$3:$K$39,PARTICIPANTES!A321,Estatal!$L$3:$L$39)+SUMIF(Estatal!$M$3:$M$39,PARTICIPANTES!A321,Estatal!$N$3:$N$39)+SUMIF(Estatal!$O$3:$O$39,PARTICIPANTES!A321,Estatal!$P$3:$P$39)+SUMIF(Estatal!$Q$3:$MQ$39,PARTICIPANTES!A321,Estatal!$R$3:$R$39)+SUMIF(Estatal!$S$3:$S$39,PARTICIPANTES!A321,Estatal!$T$3:$T$39)+SUMIF(Estatal!$U$3:$U$39,PARTICIPANTES!A321,Estatal!$V$3:$V$39)+SUMIF(Estatal!$W$3:$W$39,PARTICIPANTES!A321,Estatal!$X$3:$X$39)+SUMIF(Estatal!$Y$3:$Y$39,PARTICIPANTES!A321,Estatal!$Z$3:$Z$39)</f>
        <v>0</v>
      </c>
      <c r="O321" s="24">
        <f t="shared" ca="1" si="9"/>
        <v>0</v>
      </c>
    </row>
    <row r="322" spans="6:15">
      <c r="F322">
        <f>SUMIF(Liga!$A$2:$A$501,PARTICIPANTES!A322,Liga!$J$2:$J$501)</f>
        <v>0</v>
      </c>
      <c r="G322">
        <f>SUMIF('Copa EUS ABS Equipos'!$A$2:$A$26,PARTICIPANTES!A322,'Copa EUS ABS Equipos'!$C$2:$C$26)</f>
        <v>0</v>
      </c>
      <c r="J322">
        <f>SUMIF(Trials!$C$3:$C$53,PARTICIPANTES!A322,Trials!$D$3:$D$53)+SUMIF(Trials!$E$3:$E$53,PARTICIPANTES!A322,Trials!$F$3:$F$53)+SUMIF(Trials!$G$3:$G$53,PARTICIPANTES!A322,Trials!$H$3:$H$53)+SUMIF(Trials!$I$3:$I$53,PARTICIPANTES!A322,Trials!$J$3:$J$53)+SUMIF(Trials!$K$3:$K$53,PARTICIPANTES!A322,Trials!$L$3:$L$53)+SUMIF(Trials!$M$3:$M$53,PARTICIPANTES!A322,Trials!$N$3:$N$53)</f>
        <v>0</v>
      </c>
      <c r="K322">
        <f>SUMIF('Pre-Estatal'!$C$3:$C$39,PARTICIPANTES!A322,'Pre-Estatal'!$D$3:$D$39)+SUMIF('Pre-Estatal'!$E$3:$E$39,PARTICIPANTES!A322,'Pre-Estatal'!$F$3:$F$39)+SUMIF('Pre-Estatal'!$G$3:$G$39,PARTICIPANTES!A322,'Pre-Estatal'!$H$3:$H$39)+SUMIF('Pre-Estatal'!$I$3:$I$39,PARTICIPANTES!A322,'Pre-Estatal'!$J$3:$J$39)+SUMIF('Pre-Estatal'!$K$3:$K$39,PARTICIPANTES!A322,'Pre-Estatal'!$L$3:$L$39)+SUMIF('Pre-Estatal'!$M$3:$M$39,PARTICIPANTES!A322,'Pre-Estatal'!$N$3:$N$39)+SUMIF('Pre-Estatal'!$O$3:$O$39,PARTICIPANTES!A322,'Pre-Estatal'!$P$3:$P$39)+SUMIF('Pre-Estatal'!$Q$3:$Q$39,PARTICIPANTES!A322,'Pre-Estatal'!$R$3:$R$39)+SUMIF('Pre-Estatal'!$S$3:$S$39,PARTICIPANTES!A322,'Pre-Estatal'!$T$3:$T$39)+SUMIF('Pre-Estatal'!$U$3:$U$39,PARTICIPANTES!A322,'Pre-Estatal'!$V$3:$V$39)+SUMIF('Pre-Estatal'!$W$3:$W$39,PARTICIPANTES!A322,'Pre-Estatal'!$X$3:$X$39)+SUMIF('Pre-Estatal'!$Y$3:$Y$39,PARTICIPANTES!A322,'Pre-Estatal'!$Z$3:$Z$39)</f>
        <v>0</v>
      </c>
      <c r="L322">
        <f ca="1">SUMIF(Estatal!$C$3:$C$39,PARTICIPANTES!A322,Estatal!$D$3:$D$39)+SUMIF(Estatal!$E$3:$E$39,PARTICIPANTES!A322,Estatal!$F$3:$F$39)+SUMIF(Estatal!$G$3:$G$39,PARTICIPANTES!A322,Estatal!$H$3:$H$39)+SUMIF(Estatal!$I$3:$I$39,PARTICIPANTES!A322,Estatal!$J$3:$J$39)+SUMIF(Estatal!$K$3:$K$39,PARTICIPANTES!A322,Estatal!$L$3:$L$39)+SUMIF(Estatal!$M$3:$M$39,PARTICIPANTES!A322,Estatal!$N$3:$N$39)+SUMIF(Estatal!$O$3:$O$39,PARTICIPANTES!A322,Estatal!$P$3:$P$39)+SUMIF(Estatal!$Q$3:$MQ$39,PARTICIPANTES!A322,Estatal!$R$3:$R$39)+SUMIF(Estatal!$S$3:$S$39,PARTICIPANTES!A322,Estatal!$T$3:$T$39)+SUMIF(Estatal!$U$3:$U$39,PARTICIPANTES!A322,Estatal!$V$3:$V$39)+SUMIF(Estatal!$W$3:$W$39,PARTICIPANTES!A322,Estatal!$X$3:$X$39)+SUMIF(Estatal!$Y$3:$Y$39,PARTICIPANTES!A322,Estatal!$Z$3:$Z$39)</f>
        <v>0</v>
      </c>
      <c r="O322" s="24">
        <f t="shared" ca="1" si="9"/>
        <v>0</v>
      </c>
    </row>
  </sheetData>
  <autoFilter ref="A1:O257" xr:uid="{EAD6F770-03F0-4341-A2C6-B926DBD4D672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5251F-F048-42CF-A68F-49B1BA9DB1C8}">
  <sheetPr>
    <tabColor rgb="FFFFC000"/>
  </sheetPr>
  <dimension ref="A1:O76"/>
  <sheetViews>
    <sheetView workbookViewId="0">
      <selection activeCell="H43" sqref="H43"/>
    </sheetView>
  </sheetViews>
  <sheetFormatPr defaultRowHeight="15"/>
  <cols>
    <col min="4" max="4" width="10.7109375" customWidth="1"/>
    <col min="7" max="7" width="14.7109375" bestFit="1" customWidth="1"/>
    <col min="12" max="13" width="13.140625" bestFit="1" customWidth="1"/>
    <col min="14" max="14" width="15" customWidth="1"/>
    <col min="15" max="15" width="55.28515625" customWidth="1"/>
    <col min="16" max="16" width="10.85546875" customWidth="1"/>
    <col min="17" max="17" width="7.42578125" bestFit="1" customWidth="1"/>
    <col min="18" max="18" width="7.42578125" customWidth="1"/>
    <col min="19" max="19" width="12.85546875" bestFit="1" customWidth="1"/>
    <col min="20" max="20" width="12.85546875" customWidth="1"/>
    <col min="21" max="21" width="6" bestFit="1" customWidth="1"/>
    <col min="22" max="22" width="12.85546875" customWidth="1"/>
    <col min="23" max="23" width="6" bestFit="1" customWidth="1"/>
    <col min="24" max="24" width="12.85546875" customWidth="1"/>
    <col min="25" max="25" width="11.85546875" bestFit="1" customWidth="1"/>
    <col min="26" max="26" width="13.42578125" bestFit="1" customWidth="1"/>
  </cols>
  <sheetData>
    <row r="1" spans="1:15" ht="15.75" thickBot="1"/>
    <row r="2" spans="1:15">
      <c r="A2" s="74" t="s">
        <v>334</v>
      </c>
      <c r="B2" s="74"/>
      <c r="D2" s="74" t="s">
        <v>388</v>
      </c>
      <c r="E2" s="74"/>
      <c r="G2" s="74" t="s">
        <v>389</v>
      </c>
      <c r="H2" s="74"/>
      <c r="M2" s="44" t="s">
        <v>390</v>
      </c>
      <c r="N2" s="45" t="s">
        <v>391</v>
      </c>
      <c r="O2" s="31" t="s">
        <v>392</v>
      </c>
    </row>
    <row r="3" spans="1:15">
      <c r="A3" s="73" t="s">
        <v>393</v>
      </c>
      <c r="B3" s="73"/>
      <c r="D3" s="73" t="s">
        <v>385</v>
      </c>
      <c r="E3" s="73"/>
      <c r="G3" s="73" t="s">
        <v>394</v>
      </c>
      <c r="H3" s="73"/>
      <c r="M3" s="46" t="s">
        <v>395</v>
      </c>
      <c r="N3" s="43">
        <v>45933</v>
      </c>
      <c r="O3" s="30" t="s">
        <v>396</v>
      </c>
    </row>
    <row r="4" spans="1:15" ht="30.75">
      <c r="A4">
        <v>1</v>
      </c>
      <c r="B4">
        <v>4000</v>
      </c>
      <c r="D4">
        <v>1</v>
      </c>
      <c r="E4">
        <v>2000</v>
      </c>
      <c r="G4" t="s">
        <v>364</v>
      </c>
      <c r="H4">
        <v>150</v>
      </c>
      <c r="M4" s="46" t="s">
        <v>395</v>
      </c>
      <c r="N4" s="43">
        <v>45943</v>
      </c>
      <c r="O4" s="59" t="s">
        <v>397</v>
      </c>
    </row>
    <row r="5" spans="1:15">
      <c r="A5">
        <v>2</v>
      </c>
      <c r="B5">
        <v>3000</v>
      </c>
      <c r="D5">
        <v>2</v>
      </c>
      <c r="E5">
        <v>1600</v>
      </c>
      <c r="G5" t="s">
        <v>365</v>
      </c>
      <c r="H5">
        <v>100</v>
      </c>
      <c r="M5" s="61" t="s">
        <v>398</v>
      </c>
      <c r="N5" s="43">
        <v>45943</v>
      </c>
      <c r="O5" s="26" t="s">
        <v>399</v>
      </c>
    </row>
    <row r="6" spans="1:15">
      <c r="A6">
        <v>3</v>
      </c>
      <c r="B6">
        <v>2500</v>
      </c>
      <c r="D6">
        <v>3</v>
      </c>
      <c r="E6">
        <v>1200</v>
      </c>
      <c r="G6" t="s">
        <v>400</v>
      </c>
      <c r="H6">
        <v>80</v>
      </c>
      <c r="M6" s="25"/>
      <c r="N6" s="10"/>
      <c r="O6" s="26"/>
    </row>
    <row r="7" spans="1:15">
      <c r="A7">
        <v>4</v>
      </c>
      <c r="B7">
        <v>2500</v>
      </c>
      <c r="D7">
        <v>4</v>
      </c>
      <c r="E7">
        <v>1200</v>
      </c>
      <c r="G7" t="s">
        <v>401</v>
      </c>
      <c r="H7">
        <v>55</v>
      </c>
      <c r="M7" s="25"/>
      <c r="N7" s="10"/>
      <c r="O7" s="26"/>
    </row>
    <row r="8" spans="1:15">
      <c r="A8">
        <v>5</v>
      </c>
      <c r="B8">
        <v>1500</v>
      </c>
      <c r="D8">
        <v>5</v>
      </c>
      <c r="E8">
        <v>800</v>
      </c>
      <c r="G8" t="s">
        <v>367</v>
      </c>
      <c r="H8">
        <v>30</v>
      </c>
      <c r="M8" s="25"/>
      <c r="N8" s="10"/>
      <c r="O8" s="26"/>
    </row>
    <row r="9" spans="1:15">
      <c r="A9">
        <v>6</v>
      </c>
      <c r="B9">
        <v>1500</v>
      </c>
      <c r="D9">
        <v>6</v>
      </c>
      <c r="E9">
        <v>800</v>
      </c>
      <c r="G9" t="s">
        <v>368</v>
      </c>
      <c r="H9">
        <v>20</v>
      </c>
      <c r="M9" s="25"/>
      <c r="N9" s="10"/>
      <c r="O9" s="26"/>
    </row>
    <row r="10" spans="1:15" ht="15.75" thickBot="1">
      <c r="A10">
        <v>7</v>
      </c>
      <c r="B10">
        <v>1500</v>
      </c>
      <c r="D10">
        <v>7</v>
      </c>
      <c r="E10">
        <v>800</v>
      </c>
      <c r="G10" t="s">
        <v>369</v>
      </c>
      <c r="H10">
        <v>10</v>
      </c>
      <c r="M10" s="27"/>
      <c r="N10" s="28"/>
      <c r="O10" s="29"/>
    </row>
    <row r="11" spans="1:15">
      <c r="A11">
        <v>8</v>
      </c>
      <c r="B11">
        <v>1500</v>
      </c>
      <c r="D11">
        <v>8</v>
      </c>
      <c r="E11">
        <v>800</v>
      </c>
    </row>
    <row r="12" spans="1:15">
      <c r="A12">
        <v>9</v>
      </c>
      <c r="B12">
        <v>1000</v>
      </c>
      <c r="D12">
        <v>9</v>
      </c>
      <c r="E12">
        <v>400</v>
      </c>
    </row>
    <row r="13" spans="1:15">
      <c r="A13">
        <v>10</v>
      </c>
      <c r="B13">
        <v>1000</v>
      </c>
      <c r="D13">
        <v>10</v>
      </c>
      <c r="E13">
        <v>400</v>
      </c>
    </row>
    <row r="14" spans="1:15">
      <c r="A14">
        <v>11</v>
      </c>
      <c r="B14">
        <v>1000</v>
      </c>
      <c r="D14">
        <v>11</v>
      </c>
      <c r="E14">
        <v>400</v>
      </c>
    </row>
    <row r="15" spans="1:15">
      <c r="A15">
        <v>12</v>
      </c>
      <c r="B15">
        <v>1000</v>
      </c>
      <c r="D15">
        <v>12</v>
      </c>
      <c r="E15">
        <v>400</v>
      </c>
    </row>
    <row r="16" spans="1:15">
      <c r="A16">
        <v>13</v>
      </c>
      <c r="B16">
        <v>1000</v>
      </c>
      <c r="D16">
        <v>13</v>
      </c>
      <c r="E16">
        <v>400</v>
      </c>
    </row>
    <row r="17" spans="1:7">
      <c r="A17">
        <v>14</v>
      </c>
      <c r="B17">
        <v>1000</v>
      </c>
      <c r="D17">
        <v>14</v>
      </c>
      <c r="E17">
        <v>400</v>
      </c>
    </row>
    <row r="18" spans="1:7">
      <c r="A18">
        <v>15</v>
      </c>
      <c r="B18">
        <v>1000</v>
      </c>
      <c r="D18">
        <v>15</v>
      </c>
      <c r="E18">
        <v>400</v>
      </c>
    </row>
    <row r="19" spans="1:7">
      <c r="A19">
        <v>16</v>
      </c>
      <c r="B19">
        <v>1000</v>
      </c>
      <c r="D19">
        <v>16</v>
      </c>
      <c r="E19">
        <v>400</v>
      </c>
    </row>
    <row r="20" spans="1:7">
      <c r="G20" s="3"/>
    </row>
    <row r="22" spans="1:7">
      <c r="A22" s="73" t="s">
        <v>402</v>
      </c>
      <c r="B22" s="73"/>
      <c r="D22" s="73" t="s">
        <v>11</v>
      </c>
      <c r="E22" s="73"/>
    </row>
    <row r="23" spans="1:7">
      <c r="A23">
        <v>1</v>
      </c>
      <c r="B23">
        <v>1000</v>
      </c>
      <c r="D23">
        <v>1</v>
      </c>
      <c r="E23">
        <v>2000</v>
      </c>
    </row>
    <row r="24" spans="1:7">
      <c r="A24">
        <v>2</v>
      </c>
      <c r="B24">
        <v>800</v>
      </c>
      <c r="D24">
        <v>2</v>
      </c>
      <c r="E24">
        <v>1600</v>
      </c>
    </row>
    <row r="25" spans="1:7">
      <c r="A25">
        <v>3</v>
      </c>
      <c r="B25">
        <v>700</v>
      </c>
      <c r="D25">
        <v>3</v>
      </c>
      <c r="E25">
        <v>1200</v>
      </c>
    </row>
    <row r="26" spans="1:7">
      <c r="A26">
        <v>4</v>
      </c>
      <c r="B26">
        <v>650</v>
      </c>
      <c r="D26">
        <v>4</v>
      </c>
      <c r="E26">
        <v>1200</v>
      </c>
    </row>
    <row r="27" spans="1:7">
      <c r="A27">
        <v>5</v>
      </c>
      <c r="B27">
        <v>400</v>
      </c>
      <c r="D27">
        <v>5</v>
      </c>
      <c r="E27">
        <v>800</v>
      </c>
    </row>
    <row r="28" spans="1:7">
      <c r="A28">
        <v>6</v>
      </c>
      <c r="B28">
        <v>400</v>
      </c>
      <c r="D28">
        <v>6</v>
      </c>
      <c r="E28">
        <v>800</v>
      </c>
    </row>
    <row r="29" spans="1:7">
      <c r="A29">
        <v>7</v>
      </c>
      <c r="B29">
        <v>400</v>
      </c>
      <c r="D29">
        <v>7</v>
      </c>
      <c r="E29">
        <v>800</v>
      </c>
    </row>
    <row r="30" spans="1:7">
      <c r="A30">
        <v>8</v>
      </c>
      <c r="B30">
        <v>400</v>
      </c>
      <c r="D30">
        <v>8</v>
      </c>
      <c r="E30">
        <v>800</v>
      </c>
    </row>
    <row r="31" spans="1:7">
      <c r="A31">
        <v>9</v>
      </c>
      <c r="B31">
        <v>200</v>
      </c>
      <c r="D31">
        <v>9</v>
      </c>
      <c r="E31">
        <v>400</v>
      </c>
    </row>
    <row r="32" spans="1:7">
      <c r="A32">
        <v>10</v>
      </c>
      <c r="B32">
        <v>200</v>
      </c>
      <c r="D32">
        <v>10</v>
      </c>
      <c r="E32">
        <v>400</v>
      </c>
    </row>
    <row r="33" spans="1:5">
      <c r="A33">
        <v>11</v>
      </c>
      <c r="B33">
        <v>200</v>
      </c>
      <c r="D33">
        <v>11</v>
      </c>
      <c r="E33">
        <v>400</v>
      </c>
    </row>
    <row r="34" spans="1:5">
      <c r="A34">
        <v>12</v>
      </c>
      <c r="B34">
        <v>200</v>
      </c>
      <c r="D34">
        <v>12</v>
      </c>
      <c r="E34">
        <v>400</v>
      </c>
    </row>
    <row r="35" spans="1:5">
      <c r="A35">
        <v>13</v>
      </c>
      <c r="B35">
        <v>200</v>
      </c>
      <c r="D35">
        <v>13</v>
      </c>
      <c r="E35">
        <v>400</v>
      </c>
    </row>
    <row r="36" spans="1:5">
      <c r="A36">
        <v>14</v>
      </c>
      <c r="B36">
        <v>200</v>
      </c>
      <c r="D36">
        <v>14</v>
      </c>
      <c r="E36">
        <v>400</v>
      </c>
    </row>
    <row r="37" spans="1:5">
      <c r="A37">
        <v>15</v>
      </c>
      <c r="B37">
        <v>200</v>
      </c>
      <c r="D37">
        <v>15</v>
      </c>
      <c r="E37">
        <v>400</v>
      </c>
    </row>
    <row r="38" spans="1:5">
      <c r="A38">
        <v>16</v>
      </c>
      <c r="B38">
        <v>200</v>
      </c>
      <c r="D38">
        <v>16</v>
      </c>
      <c r="E38">
        <v>400</v>
      </c>
    </row>
    <row r="39" spans="1:5">
      <c r="A39" s="3" t="s">
        <v>403</v>
      </c>
      <c r="B39">
        <v>100</v>
      </c>
    </row>
    <row r="41" spans="1:5">
      <c r="A41" s="75" t="s">
        <v>404</v>
      </c>
      <c r="B41" s="75"/>
      <c r="D41" s="73" t="s">
        <v>405</v>
      </c>
      <c r="E41" s="73"/>
    </row>
    <row r="42" spans="1:5">
      <c r="A42">
        <v>1</v>
      </c>
      <c r="B42">
        <v>750</v>
      </c>
      <c r="D42">
        <v>1</v>
      </c>
      <c r="E42">
        <v>700</v>
      </c>
    </row>
    <row r="43" spans="1:5">
      <c r="A43">
        <v>2</v>
      </c>
      <c r="B43">
        <v>600</v>
      </c>
      <c r="D43">
        <v>2</v>
      </c>
      <c r="E43">
        <v>600</v>
      </c>
    </row>
    <row r="44" spans="1:5">
      <c r="A44">
        <v>3</v>
      </c>
      <c r="B44">
        <v>500</v>
      </c>
      <c r="D44">
        <v>3</v>
      </c>
      <c r="E44" s="62">
        <v>500</v>
      </c>
    </row>
    <row r="45" spans="1:5">
      <c r="A45">
        <v>4</v>
      </c>
      <c r="B45">
        <v>400</v>
      </c>
      <c r="D45">
        <v>4</v>
      </c>
      <c r="E45" s="62">
        <v>400</v>
      </c>
    </row>
    <row r="46" spans="1:5">
      <c r="A46">
        <v>5</v>
      </c>
      <c r="B46">
        <v>300</v>
      </c>
      <c r="D46">
        <v>5</v>
      </c>
      <c r="E46">
        <v>300</v>
      </c>
    </row>
    <row r="47" spans="1:5">
      <c r="A47">
        <v>6</v>
      </c>
      <c r="B47">
        <v>300</v>
      </c>
      <c r="D47">
        <v>6</v>
      </c>
      <c r="E47">
        <v>270</v>
      </c>
    </row>
    <row r="48" spans="1:5">
      <c r="A48">
        <v>7</v>
      </c>
      <c r="B48">
        <v>300</v>
      </c>
      <c r="D48">
        <v>7</v>
      </c>
      <c r="E48">
        <v>230</v>
      </c>
    </row>
    <row r="49" spans="1:5">
      <c r="A49">
        <v>8</v>
      </c>
      <c r="B49">
        <v>300</v>
      </c>
      <c r="D49">
        <v>8</v>
      </c>
      <c r="E49">
        <v>200</v>
      </c>
    </row>
    <row r="51" spans="1:5">
      <c r="A51" s="73" t="s">
        <v>406</v>
      </c>
      <c r="B51" s="73"/>
      <c r="D51" s="73" t="s">
        <v>9</v>
      </c>
      <c r="E51" s="73"/>
    </row>
    <row r="52" spans="1:5">
      <c r="A52">
        <v>1</v>
      </c>
      <c r="B52">
        <v>200</v>
      </c>
      <c r="D52">
        <v>1</v>
      </c>
      <c r="E52">
        <v>200</v>
      </c>
    </row>
    <row r="53" spans="1:5">
      <c r="A53">
        <v>2</v>
      </c>
      <c r="B53">
        <v>150</v>
      </c>
      <c r="D53">
        <v>2</v>
      </c>
      <c r="E53">
        <v>150</v>
      </c>
    </row>
    <row r="54" spans="1:5">
      <c r="A54">
        <v>3</v>
      </c>
      <c r="B54">
        <v>125</v>
      </c>
      <c r="D54">
        <v>3</v>
      </c>
      <c r="E54">
        <v>125</v>
      </c>
    </row>
    <row r="55" spans="1:5">
      <c r="A55">
        <v>4</v>
      </c>
      <c r="B55">
        <v>100</v>
      </c>
      <c r="D55">
        <v>4</v>
      </c>
      <c r="E55">
        <v>100</v>
      </c>
    </row>
    <row r="56" spans="1:5">
      <c r="D56">
        <v>5</v>
      </c>
      <c r="E56">
        <v>70</v>
      </c>
    </row>
    <row r="57" spans="1:5">
      <c r="D57">
        <v>6</v>
      </c>
      <c r="E57">
        <v>50</v>
      </c>
    </row>
    <row r="58" spans="1:5">
      <c r="D58">
        <v>7</v>
      </c>
      <c r="E58">
        <v>25</v>
      </c>
    </row>
    <row r="59" spans="1:5">
      <c r="D59">
        <v>8</v>
      </c>
      <c r="E59">
        <v>0</v>
      </c>
    </row>
    <row r="61" spans="1:5">
      <c r="D61" s="60" t="s">
        <v>407</v>
      </c>
      <c r="E61" s="60"/>
    </row>
    <row r="62" spans="1:5">
      <c r="D62" t="s">
        <v>408</v>
      </c>
      <c r="E62">
        <v>1</v>
      </c>
    </row>
    <row r="63" spans="1:5">
      <c r="D63" t="s">
        <v>409</v>
      </c>
      <c r="E63">
        <v>0.9</v>
      </c>
    </row>
    <row r="64" spans="1:5">
      <c r="D64" t="s">
        <v>410</v>
      </c>
      <c r="E64">
        <v>0.9</v>
      </c>
    </row>
    <row r="65" spans="4:6">
      <c r="D65" t="s">
        <v>411</v>
      </c>
      <c r="E65" s="5">
        <v>0.8</v>
      </c>
    </row>
    <row r="66" spans="4:6">
      <c r="D66" t="s">
        <v>412</v>
      </c>
      <c r="E66">
        <v>0.65</v>
      </c>
    </row>
    <row r="67" spans="4:6">
      <c r="D67" t="s">
        <v>413</v>
      </c>
      <c r="E67">
        <v>0.5</v>
      </c>
    </row>
    <row r="68" spans="4:6">
      <c r="D68" s="56" t="s">
        <v>414</v>
      </c>
      <c r="E68" s="56">
        <v>0.3</v>
      </c>
      <c r="F68" t="s">
        <v>415</v>
      </c>
    </row>
    <row r="69" spans="4:6">
      <c r="D69" t="s">
        <v>26</v>
      </c>
      <c r="E69">
        <v>0.8</v>
      </c>
    </row>
    <row r="70" spans="4:6">
      <c r="D70" t="s">
        <v>58</v>
      </c>
      <c r="E70">
        <v>0.7</v>
      </c>
    </row>
    <row r="71" spans="4:6">
      <c r="D71" t="s">
        <v>51</v>
      </c>
      <c r="E71">
        <v>0.6</v>
      </c>
    </row>
    <row r="73" spans="4:6">
      <c r="D73" s="4" t="s">
        <v>416</v>
      </c>
    </row>
    <row r="74" spans="4:6">
      <c r="D74" s="4" t="s">
        <v>417</v>
      </c>
    </row>
    <row r="75" spans="4:6">
      <c r="D75" s="4" t="s">
        <v>418</v>
      </c>
    </row>
    <row r="76" spans="4:6">
      <c r="D76" s="4" t="s">
        <v>419</v>
      </c>
    </row>
  </sheetData>
  <mergeCells count="12">
    <mergeCell ref="A22:B22"/>
    <mergeCell ref="D22:E22"/>
    <mergeCell ref="A41:B41"/>
    <mergeCell ref="D41:E41"/>
    <mergeCell ref="A51:B51"/>
    <mergeCell ref="D51:E51"/>
    <mergeCell ref="A2:B2"/>
    <mergeCell ref="D2:E2"/>
    <mergeCell ref="G2:H2"/>
    <mergeCell ref="A3:B3"/>
    <mergeCell ref="D3:E3"/>
    <mergeCell ref="G3:H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D7C55-0901-496E-B84A-DB735ED53D7D}">
  <sheetPr>
    <tabColor rgb="FF00B050"/>
  </sheetPr>
  <dimension ref="A1:DH311"/>
  <sheetViews>
    <sheetView topLeftCell="AZ1" zoomScale="115" zoomScaleNormal="115" workbookViewId="0">
      <selection activeCell="BD14" sqref="BD14"/>
    </sheetView>
  </sheetViews>
  <sheetFormatPr defaultRowHeight="15"/>
  <cols>
    <col min="1" max="1" width="26" bestFit="1" customWidth="1"/>
    <col min="2" max="2" width="11.140625" bestFit="1" customWidth="1"/>
    <col min="3" max="3" width="8.140625" style="6" customWidth="1"/>
    <col min="4" max="4" width="6.7109375" style="6" customWidth="1"/>
    <col min="5" max="5" width="8.140625" customWidth="1"/>
    <col min="6" max="14" width="0" hidden="1" customWidth="1"/>
    <col min="15" max="15" width="7.5703125" customWidth="1"/>
    <col min="16" max="16" width="6.28515625" customWidth="1"/>
    <col min="17" max="17" width="4" customWidth="1"/>
    <col min="18" max="18" width="4.5703125" customWidth="1"/>
    <col min="19" max="19" width="16.85546875" customWidth="1"/>
    <col min="20" max="20" width="5.140625" customWidth="1"/>
    <col min="21" max="21" width="2.42578125" customWidth="1"/>
    <col min="22" max="22" width="4.85546875" bestFit="1" customWidth="1"/>
    <col min="23" max="23" width="9.28515625" customWidth="1"/>
    <col min="24" max="24" width="4.5703125" customWidth="1"/>
    <col min="25" max="25" width="2.5703125" customWidth="1"/>
    <col min="26" max="26" width="3.85546875" customWidth="1"/>
    <col min="27" max="27" width="18.5703125" bestFit="1" customWidth="1"/>
    <col min="28" max="28" width="5.140625" customWidth="1"/>
    <col min="29" max="29" width="2.42578125" customWidth="1"/>
    <col min="30" max="30" width="4" customWidth="1"/>
    <col min="31" max="31" width="16.85546875" bestFit="1" customWidth="1"/>
    <col min="32" max="32" width="5" bestFit="1" customWidth="1"/>
    <col min="33" max="33" width="2.5703125" customWidth="1"/>
    <col min="34" max="34" width="4.28515625" customWidth="1"/>
    <col min="35" max="35" width="19" bestFit="1" customWidth="1"/>
    <col min="36" max="36" width="5.28515625" customWidth="1"/>
    <col min="37" max="37" width="2.42578125" customWidth="1"/>
    <col min="38" max="38" width="4" customWidth="1"/>
    <col min="39" max="39" width="18" customWidth="1"/>
    <col min="40" max="40" width="4.85546875" customWidth="1"/>
    <col min="41" max="41" width="2.5703125" customWidth="1"/>
    <col min="42" max="42" width="4.28515625" customWidth="1"/>
    <col min="43" max="43" width="19" bestFit="1" customWidth="1"/>
    <col min="44" max="44" width="5" bestFit="1" customWidth="1"/>
    <col min="45" max="45" width="2.42578125" customWidth="1"/>
    <col min="46" max="46" width="4.28515625" customWidth="1"/>
    <col min="47" max="47" width="19.5703125" customWidth="1"/>
    <col min="48" max="48" width="5" bestFit="1" customWidth="1"/>
    <col min="49" max="49" width="2.5703125" customWidth="1"/>
    <col min="50" max="50" width="4" customWidth="1"/>
    <col min="51" max="51" width="17.5703125" bestFit="1" customWidth="1"/>
    <col min="52" max="52" width="5" bestFit="1" customWidth="1"/>
    <col min="53" max="53" width="2.42578125" customWidth="1"/>
    <col min="54" max="54" width="4" customWidth="1"/>
    <col min="55" max="55" width="17.140625" customWidth="1"/>
    <col min="56" max="56" width="5.42578125" bestFit="1" customWidth="1"/>
    <col min="57" max="57" width="2.5703125" customWidth="1"/>
    <col min="58" max="58" width="4.28515625" customWidth="1"/>
    <col min="59" max="59" width="17.5703125" bestFit="1" customWidth="1"/>
    <col min="60" max="60" width="5.5703125" customWidth="1"/>
    <col min="61" max="61" width="2.42578125" customWidth="1"/>
    <col min="62" max="62" width="4.85546875" bestFit="1" customWidth="1"/>
    <col min="65" max="65" width="2.5703125" customWidth="1"/>
    <col min="66" max="66" width="4.28515625" customWidth="1"/>
    <col min="67" max="67" width="19" bestFit="1" customWidth="1"/>
    <col min="68" max="68" width="5.85546875" customWidth="1"/>
    <col min="69" max="69" width="2.42578125" customWidth="1"/>
    <col min="70" max="70" width="4" customWidth="1"/>
    <col min="71" max="71" width="17.42578125" customWidth="1"/>
    <col min="72" max="72" width="6" customWidth="1"/>
    <col min="73" max="73" width="2.5703125" customWidth="1"/>
    <col min="74" max="74" width="4.42578125" customWidth="1"/>
    <col min="75" max="75" width="17.7109375" customWidth="1"/>
    <col min="76" max="76" width="5" bestFit="1" customWidth="1"/>
    <col min="77" max="77" width="2.42578125" customWidth="1"/>
    <col min="78" max="78" width="4.28515625" customWidth="1"/>
    <col min="79" max="79" width="8.140625" customWidth="1"/>
    <col min="80" max="80" width="5" bestFit="1" customWidth="1"/>
    <col min="81" max="81" width="2.5703125" customWidth="1"/>
    <col min="82" max="82" width="4.28515625" customWidth="1"/>
    <col min="83" max="83" width="19" bestFit="1" customWidth="1"/>
    <col min="84" max="84" width="5" bestFit="1" customWidth="1"/>
    <col min="85" max="85" width="2.42578125" customWidth="1"/>
    <col min="86" max="86" width="4.28515625" customWidth="1"/>
    <col min="88" max="88" width="5" bestFit="1" customWidth="1"/>
    <col min="89" max="89" width="2.5703125" customWidth="1"/>
    <col min="90" max="90" width="4.42578125" customWidth="1"/>
    <col min="91" max="91" width="19" bestFit="1" customWidth="1"/>
    <col min="92" max="92" width="5" bestFit="1" customWidth="1"/>
    <col min="93" max="93" width="2.42578125" customWidth="1"/>
    <col min="94" max="94" width="4" customWidth="1"/>
    <col min="96" max="96" width="4.7109375" customWidth="1"/>
    <col min="97" max="97" width="2.5703125" customWidth="1"/>
    <col min="98" max="98" width="4.140625" customWidth="1"/>
    <col min="99" max="99" width="19" bestFit="1" customWidth="1"/>
    <col min="100" max="100" width="5" bestFit="1" customWidth="1"/>
    <col min="101" max="101" width="2.42578125" customWidth="1"/>
    <col min="102" max="102" width="4.28515625" customWidth="1"/>
    <col min="103" max="103" width="11.85546875" bestFit="1" customWidth="1"/>
    <col min="104" max="104" width="5" customWidth="1"/>
    <col min="105" max="105" width="2.5703125" customWidth="1"/>
    <col min="106" max="106" width="4.28515625" customWidth="1"/>
    <col min="107" max="107" width="19" bestFit="1" customWidth="1"/>
    <col min="108" max="108" width="5" bestFit="1" customWidth="1"/>
    <col min="109" max="109" width="2.42578125" customWidth="1"/>
    <col min="110" max="110" width="4" customWidth="1"/>
    <col min="112" max="112" width="5" bestFit="1" customWidth="1"/>
  </cols>
  <sheetData>
    <row r="1" spans="1:112">
      <c r="A1" s="73" t="s">
        <v>334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112">
      <c r="A2" s="20" t="s">
        <v>0</v>
      </c>
      <c r="B2" s="20" t="s">
        <v>1</v>
      </c>
      <c r="C2" s="21" t="s">
        <v>2</v>
      </c>
      <c r="D2" s="21" t="s">
        <v>3</v>
      </c>
      <c r="E2" s="20" t="s">
        <v>335</v>
      </c>
      <c r="F2" s="20" t="s">
        <v>5</v>
      </c>
      <c r="G2" s="22" t="s">
        <v>6</v>
      </c>
      <c r="H2" s="20" t="s">
        <v>7</v>
      </c>
      <c r="I2" s="20" t="s">
        <v>8</v>
      </c>
      <c r="J2" s="23" t="s">
        <v>9</v>
      </c>
      <c r="K2" s="20" t="s">
        <v>10</v>
      </c>
      <c r="L2" s="20" t="s">
        <v>336</v>
      </c>
      <c r="M2" s="20" t="s">
        <v>12</v>
      </c>
      <c r="N2" s="20" t="s">
        <v>13</v>
      </c>
      <c r="O2" s="20" t="s">
        <v>14</v>
      </c>
      <c r="P2" s="20" t="s">
        <v>337</v>
      </c>
      <c r="R2" s="20" t="s">
        <v>338</v>
      </c>
      <c r="S2" s="8" t="s">
        <v>339</v>
      </c>
      <c r="T2" s="8" t="s">
        <v>340</v>
      </c>
      <c r="U2" s="8"/>
      <c r="V2" s="20" t="s">
        <v>338</v>
      </c>
      <c r="W2" s="8" t="s">
        <v>341</v>
      </c>
      <c r="X2" s="8" t="s">
        <v>340</v>
      </c>
      <c r="Y2" s="33"/>
      <c r="Z2" s="20" t="s">
        <v>338</v>
      </c>
      <c r="AA2" s="8" t="s">
        <v>342</v>
      </c>
      <c r="AB2" s="8" t="s">
        <v>340</v>
      </c>
      <c r="AC2" s="8"/>
      <c r="AD2" s="20" t="s">
        <v>338</v>
      </c>
      <c r="AE2" s="8" t="s">
        <v>343</v>
      </c>
      <c r="AF2" s="8" t="s">
        <v>340</v>
      </c>
      <c r="AG2" s="33"/>
      <c r="AH2" s="20" t="s">
        <v>338</v>
      </c>
      <c r="AI2" s="8" t="s">
        <v>344</v>
      </c>
      <c r="AJ2" s="8" t="s">
        <v>340</v>
      </c>
      <c r="AK2" s="8"/>
      <c r="AL2" s="20" t="s">
        <v>338</v>
      </c>
      <c r="AM2" s="8" t="s">
        <v>345</v>
      </c>
      <c r="AN2" s="8" t="s">
        <v>340</v>
      </c>
      <c r="AO2" s="33"/>
      <c r="AP2" s="20" t="s">
        <v>338</v>
      </c>
      <c r="AQ2" s="8" t="s">
        <v>346</v>
      </c>
      <c r="AR2" s="8" t="s">
        <v>340</v>
      </c>
      <c r="AS2" s="8"/>
      <c r="AT2" s="20" t="s">
        <v>338</v>
      </c>
      <c r="AU2" s="8" t="s">
        <v>347</v>
      </c>
      <c r="AV2" s="8" t="s">
        <v>340</v>
      </c>
      <c r="AW2" s="33"/>
      <c r="AX2" s="20" t="s">
        <v>338</v>
      </c>
      <c r="AY2" s="8" t="s">
        <v>348</v>
      </c>
      <c r="AZ2" s="8" t="s">
        <v>340</v>
      </c>
      <c r="BA2" s="8"/>
      <c r="BB2" s="20" t="s">
        <v>338</v>
      </c>
      <c r="BC2" s="8" t="s">
        <v>349</v>
      </c>
      <c r="BD2" s="8" t="s">
        <v>340</v>
      </c>
      <c r="BE2" s="33"/>
      <c r="BF2" s="20" t="s">
        <v>338</v>
      </c>
      <c r="BG2" s="8" t="s">
        <v>350</v>
      </c>
      <c r="BH2" s="8" t="s">
        <v>340</v>
      </c>
      <c r="BI2" s="8"/>
      <c r="BJ2" s="20" t="s">
        <v>338</v>
      </c>
      <c r="BK2" s="8" t="s">
        <v>351</v>
      </c>
      <c r="BL2" s="8" t="s">
        <v>340</v>
      </c>
      <c r="BM2" s="33"/>
      <c r="BN2" s="20" t="s">
        <v>338</v>
      </c>
      <c r="BO2" s="8" t="s">
        <v>352</v>
      </c>
      <c r="BP2" s="8" t="s">
        <v>340</v>
      </c>
      <c r="BQ2" s="8"/>
      <c r="BR2" s="20" t="s">
        <v>338</v>
      </c>
      <c r="BS2" s="8" t="s">
        <v>353</v>
      </c>
      <c r="BT2" s="8" t="s">
        <v>340</v>
      </c>
      <c r="BU2" s="33"/>
      <c r="BV2" s="20" t="s">
        <v>338</v>
      </c>
      <c r="BW2" s="8" t="s">
        <v>354</v>
      </c>
      <c r="BX2" s="8" t="s">
        <v>340</v>
      </c>
      <c r="BY2" s="8"/>
      <c r="BZ2" s="20" t="s">
        <v>338</v>
      </c>
      <c r="CA2" s="8" t="s">
        <v>355</v>
      </c>
      <c r="CB2" s="8" t="s">
        <v>340</v>
      </c>
      <c r="CC2" s="33"/>
      <c r="CD2" s="20" t="s">
        <v>338</v>
      </c>
      <c r="CE2" s="8" t="s">
        <v>356</v>
      </c>
      <c r="CF2" s="8" t="s">
        <v>340</v>
      </c>
      <c r="CG2" s="8"/>
      <c r="CH2" s="20" t="s">
        <v>338</v>
      </c>
      <c r="CI2" s="8" t="s">
        <v>357</v>
      </c>
      <c r="CJ2" s="8" t="s">
        <v>340</v>
      </c>
      <c r="CK2" s="33"/>
      <c r="CL2" s="20" t="s">
        <v>338</v>
      </c>
      <c r="CM2" s="8" t="s">
        <v>358</v>
      </c>
      <c r="CN2" s="8" t="s">
        <v>340</v>
      </c>
      <c r="CO2" s="8"/>
      <c r="CP2" s="20" t="s">
        <v>338</v>
      </c>
      <c r="CQ2" s="8" t="s">
        <v>359</v>
      </c>
      <c r="CR2" s="8" t="s">
        <v>340</v>
      </c>
      <c r="CS2" s="33"/>
      <c r="CT2" s="20" t="s">
        <v>338</v>
      </c>
      <c r="CU2" s="8" t="s">
        <v>360</v>
      </c>
      <c r="CV2" s="8" t="s">
        <v>340</v>
      </c>
      <c r="CW2" s="8"/>
      <c r="CX2" s="20" t="s">
        <v>338</v>
      </c>
      <c r="CY2" s="8" t="s">
        <v>361</v>
      </c>
      <c r="CZ2" s="8" t="s">
        <v>340</v>
      </c>
      <c r="DA2" s="33"/>
      <c r="DB2" s="20" t="s">
        <v>338</v>
      </c>
      <c r="DC2" s="8" t="s">
        <v>362</v>
      </c>
      <c r="DD2" s="8" t="s">
        <v>340</v>
      </c>
      <c r="DE2" s="8"/>
      <c r="DF2" s="20" t="s">
        <v>338</v>
      </c>
      <c r="DG2" s="8" t="s">
        <v>363</v>
      </c>
      <c r="DH2" s="8" t="s">
        <v>340</v>
      </c>
    </row>
    <row r="3" spans="1:112">
      <c r="A3" s="63" t="str" cm="1">
        <f t="array" aca="1" ref="A3:O311" ca="1">_xlfn._xlws.SORT(PARTICIPANTES!A2:O310,15,-1)</f>
        <v>ENDIKA MARTINEZ</v>
      </c>
      <c r="B3" s="63" t="str">
        <f ca="1"/>
        <v>Gasteiz</v>
      </c>
      <c r="C3" s="64" t="str">
        <f ca="1"/>
        <v>JUV</v>
      </c>
      <c r="D3" s="64" t="str">
        <f ca="1"/>
        <v>M</v>
      </c>
      <c r="E3" s="63">
        <f ca="1"/>
        <v>2007</v>
      </c>
      <c r="F3" s="63">
        <f ca="1"/>
        <v>320</v>
      </c>
      <c r="G3" s="63">
        <f ca="1"/>
        <v>250</v>
      </c>
      <c r="H3" s="63">
        <f ca="1"/>
        <v>0</v>
      </c>
      <c r="I3" s="63">
        <f ca="1"/>
        <v>0</v>
      </c>
      <c r="J3" s="63">
        <f ca="1"/>
        <v>180</v>
      </c>
      <c r="K3" s="63">
        <f ca="1"/>
        <v>450</v>
      </c>
      <c r="L3" s="63">
        <f ca="1"/>
        <v>0</v>
      </c>
      <c r="M3" s="63">
        <f ca="1"/>
        <v>0</v>
      </c>
      <c r="N3" s="63">
        <f ca="1"/>
        <v>0</v>
      </c>
      <c r="O3" s="63">
        <f ca="1"/>
        <v>1200</v>
      </c>
      <c r="P3" s="63">
        <v>1</v>
      </c>
      <c r="R3">
        <v>1</v>
      </c>
      <c r="S3" t="str" cm="1">
        <f t="array" aca="1" ref="S3:S6" ca="1">_xlfn._xlws.FILTER(A$3:A$501, (C3:C501="BEN")*(D3:D501="M"),)</f>
        <v>NOAH DAMASO</v>
      </c>
      <c r="T3">
        <f ca="1">SUMIF($A$3:$A$501,S3,$O$3:$O$501)</f>
        <v>69</v>
      </c>
      <c r="U3" s="32"/>
      <c r="V3">
        <v>1</v>
      </c>
      <c r="W3" t="e" cm="1" vm="1">
        <f t="array" aca="1" ref="W3" ca="1">_xlfn._xlws.FILTER(A$3:A$501, (C3:C501="BEN")*(D3:D501="F"),)</f>
        <v>#VALUE!</v>
      </c>
      <c r="X3">
        <f ca="1">SUMIF($A$3:$A$501,W3,$O$3:$O$501)</f>
        <v>0</v>
      </c>
      <c r="Y3" s="34"/>
      <c r="Z3">
        <v>1</v>
      </c>
      <c r="AA3" t="str" cm="1">
        <f t="array" aca="1" ref="AA3:AA7" ca="1">_xlfn._xlws.FILTER(A$3:A$501, (C3:C501="ALV")*(D3:D501="M"),)</f>
        <v>BOWEI JIN</v>
      </c>
      <c r="AB3">
        <f ca="1">SUMIF($A$3:$A$501,AA3,$O$3:$O$501)</f>
        <v>360</v>
      </c>
      <c r="AC3" s="32"/>
      <c r="AD3">
        <v>1</v>
      </c>
      <c r="AE3" t="str" cm="1">
        <f t="array" aca="1" ref="AE3:AE5" ca="1">_xlfn._xlws.FILTER(A$3:A$501, (C3:C501="ALV")*(D3:D501="F"),)</f>
        <v>NORA ARIZMENDI</v>
      </c>
      <c r="AF3">
        <f ca="1">SUMIF($A$3:$A$501,AE3,$O$3:$O$501)</f>
        <v>850</v>
      </c>
      <c r="AG3" s="34"/>
      <c r="AH3">
        <v>1</v>
      </c>
      <c r="AI3" t="str" cm="1">
        <f t="array" aca="1" ref="AI3:AI28" ca="1">_xlfn._xlws.FILTER(A$3:A$501, (C3:C501="INF")*(D3:D501="M"),)</f>
        <v>IREI GOMEZ</v>
      </c>
      <c r="AJ3">
        <f ca="1">SUMIF($A$3:$A$501,AI3,$O$3:$O$501)</f>
        <v>600</v>
      </c>
      <c r="AK3" s="32"/>
      <c r="AL3">
        <v>1</v>
      </c>
      <c r="AM3" t="str" cm="1">
        <f t="array" aca="1" ref="AM3" ca="1">_xlfn._xlws.FILTER(A$3:A$501, (C3:C501="INF")*(D3:D501="F"),)</f>
        <v>MAIALEN TOQUERO</v>
      </c>
      <c r="AN3">
        <f ca="1">SUMIF($A$3:$A$501,AM3,$O$3:$O$501)</f>
        <v>325</v>
      </c>
      <c r="AO3" s="34"/>
      <c r="AP3">
        <v>1</v>
      </c>
      <c r="AQ3" t="str" cm="1">
        <f t="array" aca="1" ref="AQ3:AQ20" ca="1">_xlfn._xlws.FILTER($A$3:$A$501, (C3:C501="CAD")*(D3:D501="M"),)</f>
        <v>EKAIN GOMEZ</v>
      </c>
      <c r="AR3">
        <f ca="1">SUMIF($A$3:$A$501,AQ3,$O$3:$O$501)</f>
        <v>1020</v>
      </c>
      <c r="AS3" s="32"/>
      <c r="AT3">
        <v>1</v>
      </c>
      <c r="AU3" t="str" cm="1">
        <f t="array" aca="1" ref="AU3:AU8" ca="1">_xlfn._xlws.FILTER($A$3:$A$501, (C3:C501="CAD")*(D3:D501="F"),)</f>
        <v>PAULA LOPEZ</v>
      </c>
      <c r="AV3">
        <f ca="1">SUMIF($A$3:$A$501,AU3,$O$3:$O$501)</f>
        <v>560</v>
      </c>
      <c r="AW3" s="34"/>
      <c r="AX3">
        <v>1</v>
      </c>
      <c r="AY3" t="str" cm="1">
        <f t="array" aca="1" ref="AY3:AY31" ca="1">_xlfn._xlws.FILTER($A$3:$A$501, ($C3:$C501="JUV")*($D3:$D501="M"),)</f>
        <v>ENDIKA MARTINEZ</v>
      </c>
      <c r="AZ3">
        <f ca="1">SUMIF($A$3:$A$501,AY3,$O$3:$O$501)</f>
        <v>1200</v>
      </c>
      <c r="BA3" s="32"/>
      <c r="BB3">
        <v>1</v>
      </c>
      <c r="BC3" t="str" cm="1">
        <f t="array" aca="1" ref="BC3:BC6" ca="1">_xlfn._xlws.FILTER($A$3:$A$501, ($C3:$C501="JUV")*($D3:$D501="F"),)</f>
        <v>MAITANE ZUAZUA</v>
      </c>
      <c r="BD3" s="69">
        <f ca="1">SUMIF($A$3:$A$501,BC3,$O$3:$O$501)</f>
        <v>1030</v>
      </c>
      <c r="BE3" s="34"/>
      <c r="BF3">
        <v>1</v>
      </c>
      <c r="BG3" t="str" cm="1">
        <f t="array" aca="1" ref="BG3:BG14" ca="1">_xlfn._xlws.FILTER($A$3:$A$501, ($C3:$C501="S21")*($D3:$D501="M"),)</f>
        <v>HAITZ MINGUEZ</v>
      </c>
      <c r="BH3">
        <f ca="1">SUMIF($A$3:$A$501,BG3,$O$3:$O$501)</f>
        <v>710</v>
      </c>
      <c r="BI3" s="32"/>
      <c r="BJ3">
        <v>1</v>
      </c>
      <c r="BK3" t="str" cm="1">
        <f t="array" aca="1" ref="BK3:BK4" ca="1">_xlfn._xlws.FILTER($A$3:$A$501, ($C3:$C501="S21")*($D3:$D501="F"),)</f>
        <v>NEREA AIZPURUA</v>
      </c>
      <c r="BL3">
        <f ca="1">SUMIF($A$3:$A$501,BK3,$O$3:$O$501)</f>
        <v>820</v>
      </c>
      <c r="BM3" s="34"/>
      <c r="BN3">
        <v>1</v>
      </c>
      <c r="BO3" t="str" cm="1">
        <f t="array" aca="1" ref="BO3:BO64" ca="1">_xlfn._xlws.FILTER($A$3:$A$501, ($C3:$C501="SEN")*($D3:$D501="M"),)</f>
        <v>ALEXANDER PARDO</v>
      </c>
      <c r="BP3">
        <f ca="1">SUMIF($A$3:$A$501,BO3,$O$3:$O$501)</f>
        <v>1100</v>
      </c>
      <c r="BQ3" s="32"/>
      <c r="BR3">
        <v>1</v>
      </c>
      <c r="BS3" t="str" cm="1">
        <f t="array" aca="1" ref="BS3:BS7" ca="1">_xlfn._xlws.FILTER($A$3:$A$501, ($C3:$C501="SEN")*($D3:$D501="F"),)</f>
        <v>IOANA TECLA</v>
      </c>
      <c r="BT3">
        <f ca="1">SUMIF($A$3:$A$501,BS3,$O$3:$O$501)</f>
        <v>600</v>
      </c>
      <c r="BU3" s="34"/>
      <c r="BV3">
        <v>1</v>
      </c>
      <c r="BW3" t="str" cm="1">
        <f t="array" aca="1" ref="BW3:BW29" ca="1">_xlfn._xlws.FILTER($A$3:$A$501, ($C3:$C501="v-40")*($D3:$D501="M"),)</f>
        <v>XABI LEGARRA</v>
      </c>
      <c r="BX3">
        <f ca="1">SUMIF($A$3:$A$501,BW3,$O$3:$O$501)</f>
        <v>730</v>
      </c>
      <c r="BY3" s="32"/>
      <c r="BZ3">
        <v>1</v>
      </c>
      <c r="CA3" t="str" cm="1">
        <f t="array" aca="1" ref="CA3:CA4" ca="1">_xlfn._xlws.FILTER($A$3:$A$501, ($C3:$C501="v-40")*($D3:$D501="F"),)</f>
        <v>TZU HUI KUO</v>
      </c>
      <c r="CB3">
        <f ca="1">SUMIF($A$3:$A$501,CA3,$O$3:$O$501)</f>
        <v>80</v>
      </c>
      <c r="CC3" s="34"/>
      <c r="CD3">
        <v>1</v>
      </c>
      <c r="CE3" t="str" cm="1">
        <f t="array" aca="1" ref="CE3:CE52" ca="1">_xlfn._xlws.FILTER($A$3:$A$501, ($C3:$C501="v-50")*($D3:$D501="M"),)</f>
        <v>LUIS ECHETO</v>
      </c>
      <c r="CF3">
        <f ca="1">SUMIF($A$3:$A$501,CE3,$O$3:$O$501)</f>
        <v>555</v>
      </c>
      <c r="CG3" s="32"/>
      <c r="CH3">
        <v>1</v>
      </c>
      <c r="CI3" t="e" cm="1" vm="1">
        <f t="array" aca="1" ref="CI3" ca="1">_xlfn._xlws.FILTER($A$3:$A$501, ($C3:$C501="v-50")*($D3:$D501="F"),)</f>
        <v>#VALUE!</v>
      </c>
      <c r="CJ3">
        <f ca="1">SUMIF($A$3:$A$501,CI3,$O$3:$O$501)</f>
        <v>0</v>
      </c>
      <c r="CK3" s="34"/>
      <c r="CL3">
        <v>1</v>
      </c>
      <c r="CM3" t="str" cm="1">
        <f t="array" aca="1" ref="CM3:CM14" ca="1">_xlfn._xlws.FILTER($A$3:$A$501, ($C3:$C501="v-60")*($D3:$D501="M"),)</f>
        <v>JOSE MANUEL MINGUEZ</v>
      </c>
      <c r="CN3">
        <f ca="1">SUMIF($A$3:$A$501,CM3,$O$3:$O$501)</f>
        <v>500</v>
      </c>
      <c r="CO3" s="32"/>
      <c r="CP3">
        <v>1</v>
      </c>
      <c r="CQ3" t="e" cm="1" vm="1">
        <f t="array" aca="1" ref="CQ3" ca="1">_xlfn._xlws.FILTER($A$3:$A$501, ($C3:$C501="v-60")*($D3:$D501="F"),)</f>
        <v>#VALUE!</v>
      </c>
      <c r="CR3">
        <f ca="1">SUMIF($A$3:$A$501,CQ3,$O$3:$O$501)</f>
        <v>0</v>
      </c>
      <c r="CS3" s="34"/>
      <c r="CT3">
        <v>1</v>
      </c>
      <c r="CU3" t="str" cm="1">
        <f t="array" aca="1" ref="CU3:CU8" ca="1">_xlfn._xlws.FILTER($A$3:$A$501, ($C3:$C501="v-65")*($D3:$D501="M"),)</f>
        <v>DANIEL REBORDINOS</v>
      </c>
      <c r="CV3">
        <f ca="1">SUMIF($A$3:$A$501,CU3,$O$3:$O$501)</f>
        <v>610</v>
      </c>
      <c r="CW3" s="32"/>
      <c r="CX3">
        <v>1</v>
      </c>
      <c r="CY3" t="str" cm="1">
        <f t="array" aca="1" ref="CY3" ca="1">_xlfn._xlws.FILTER($A$3:$A$501, ($C3:$C501="v-65")*($D3:$D501="F"),)</f>
        <v>INES ARANA</v>
      </c>
      <c r="CZ3">
        <f ca="1">SUMIF($A$3:$A$501,CY3,$O$3:$O$501)</f>
        <v>0</v>
      </c>
      <c r="DA3" s="34"/>
      <c r="DB3">
        <v>1</v>
      </c>
      <c r="DC3" t="str" cm="1">
        <f t="array" aca="1" ref="DC3:DC5" ca="1">_xlfn._xlws.FILTER($A$3:$A$501, ($C3:$C501="v-75")*($D3:$D501="M"),)</f>
        <v>JOSE ANTONIO ECHEVERRIA</v>
      </c>
      <c r="DD3">
        <f ca="1">SUMIF($A$3:$A$501,DC3,$O$3:$O$501)</f>
        <v>0</v>
      </c>
      <c r="DE3" s="32"/>
      <c r="DF3">
        <v>1</v>
      </c>
      <c r="DG3" t="e" cm="1" vm="1">
        <f t="array" aca="1" ref="DG3" ca="1">_xlfn._xlws.FILTER($A$3:$A$501, ($C3:$C501="v-75")*($D3:$D501="F"),)</f>
        <v>#VALUE!</v>
      </c>
      <c r="DH3">
        <f ca="1">SUMIF($A$3:$A$501,DG3,$O$3:$O$501)</f>
        <v>0</v>
      </c>
    </row>
    <row r="4" spans="1:112">
      <c r="A4" s="63" t="str">
        <f ca="1"/>
        <v>ALEXANDER PARDO</v>
      </c>
      <c r="B4" s="63" t="str">
        <f ca="1"/>
        <v>Beraun</v>
      </c>
      <c r="C4" s="64" t="str">
        <f ca="1"/>
        <v>SEN</v>
      </c>
      <c r="D4" s="64" t="str">
        <f ca="1"/>
        <v>M</v>
      </c>
      <c r="E4" s="63">
        <f ca="1"/>
        <v>2001</v>
      </c>
      <c r="F4" s="63">
        <f ca="1"/>
        <v>400</v>
      </c>
      <c r="G4" s="63">
        <f ca="1"/>
        <v>0</v>
      </c>
      <c r="H4" s="63">
        <f ca="1"/>
        <v>0</v>
      </c>
      <c r="I4" s="63">
        <f ca="1"/>
        <v>0</v>
      </c>
      <c r="J4" s="63">
        <f ca="1"/>
        <v>0</v>
      </c>
      <c r="K4" s="63">
        <f ca="1"/>
        <v>700</v>
      </c>
      <c r="L4" s="63">
        <f ca="1"/>
        <v>0</v>
      </c>
      <c r="M4" s="63">
        <f ca="1"/>
        <v>0</v>
      </c>
      <c r="N4" s="63">
        <f ca="1"/>
        <v>0</v>
      </c>
      <c r="O4" s="63">
        <f ca="1"/>
        <v>1100</v>
      </c>
      <c r="P4" s="63">
        <v>2</v>
      </c>
      <c r="R4">
        <v>2</v>
      </c>
      <c r="S4" t="str">
        <f ca="1"/>
        <v>ALEX PALACIOS</v>
      </c>
      <c r="T4">
        <f t="shared" ref="T4:T42" ca="1" si="0">SUMIF($A$3:$A$501,S4,$O$3:$O$501)</f>
        <v>0</v>
      </c>
      <c r="U4" s="32"/>
      <c r="V4">
        <v>2</v>
      </c>
      <c r="X4">
        <f t="shared" ref="X4:X42" ca="1" si="1">SUMIF($A$3:$A$501,W4,$O$3:$O$501)</f>
        <v>0</v>
      </c>
      <c r="Y4" s="34"/>
      <c r="Z4">
        <v>2</v>
      </c>
      <c r="AA4" t="str">
        <f ca="1"/>
        <v>BEÑAT BERASALUZE</v>
      </c>
      <c r="AB4">
        <f t="shared" ref="AB4:AB42" ca="1" si="2">SUMIF($A$3:$A$501,AA4,$O$3:$O$501)</f>
        <v>122.5</v>
      </c>
      <c r="AC4" s="32"/>
      <c r="AD4">
        <v>2</v>
      </c>
      <c r="AE4" t="str">
        <f ca="1"/>
        <v>IZARO TOQUERO</v>
      </c>
      <c r="AF4">
        <f t="shared" ref="AF4:AF42" ca="1" si="3">SUMIF($A$3:$A$501,AE4,$O$3:$O$501)</f>
        <v>300</v>
      </c>
      <c r="AG4" s="34"/>
      <c r="AH4">
        <v>2</v>
      </c>
      <c r="AI4" t="str">
        <f ca="1"/>
        <v>MIKEL ANGULO</v>
      </c>
      <c r="AJ4">
        <f t="shared" ref="AJ4:AJ42" ca="1" si="4">SUMIF($A$3:$A$501,AI4,$O$3:$O$501)</f>
        <v>310</v>
      </c>
      <c r="AK4" s="32"/>
      <c r="AL4">
        <v>2</v>
      </c>
      <c r="AN4">
        <f t="shared" ref="AN4:AN42" ca="1" si="5">SUMIF($A$3:$A$501,AM4,$O$3:$O$501)</f>
        <v>0</v>
      </c>
      <c r="AO4" s="34"/>
      <c r="AP4">
        <v>2</v>
      </c>
      <c r="AQ4" t="str">
        <f ca="1"/>
        <v>DANEL INCHAUSTI</v>
      </c>
      <c r="AR4">
        <f t="shared" ref="AR4:AR18" ca="1" si="6">SUMIF($A$3:$A$501,AQ4,$O$3:$O$501)</f>
        <v>820</v>
      </c>
      <c r="AS4" s="32"/>
      <c r="AT4">
        <v>2</v>
      </c>
      <c r="AU4" t="str">
        <f ca="1"/>
        <v>JONE DÍAZ</v>
      </c>
      <c r="AV4">
        <f t="shared" ref="AV4:AV42" ca="1" si="7">SUMIF($A$3:$A$501,AU4,$O$3:$O$501)</f>
        <v>520</v>
      </c>
      <c r="AW4" s="34"/>
      <c r="AX4">
        <v>2</v>
      </c>
      <c r="AY4" t="str">
        <f ca="1"/>
        <v>MARKEL ARROYO</v>
      </c>
      <c r="AZ4">
        <f t="shared" ref="AZ4:AZ42" ca="1" si="8">SUMIF($A$3:$A$501,AY4,$O$3:$O$501)</f>
        <v>803</v>
      </c>
      <c r="BA4" s="32"/>
      <c r="BB4">
        <v>2</v>
      </c>
      <c r="BC4" t="str">
        <f ca="1"/>
        <v>OLAIA MARTINEZ</v>
      </c>
      <c r="BD4">
        <f t="shared" ref="BD3:BD42" ca="1" si="9">SUMIF($A$3:$A$501,BC4,$O$3:$O$501)</f>
        <v>120</v>
      </c>
      <c r="BE4" s="34"/>
      <c r="BF4">
        <v>2</v>
      </c>
      <c r="BG4" t="str">
        <f ca="1"/>
        <v>KEVIN ZAMBRANO</v>
      </c>
      <c r="BH4">
        <f t="shared" ref="BH4:BH42" ca="1" si="10">SUMIF($A$3:$A$501,BG4,$O$3:$O$501)</f>
        <v>167.5</v>
      </c>
      <c r="BI4" s="32"/>
      <c r="BJ4">
        <v>2</v>
      </c>
      <c r="BK4" t="str">
        <f ca="1"/>
        <v>ANNE FELIPE</v>
      </c>
      <c r="BL4">
        <f t="shared" ref="BL4:BL42" ca="1" si="11">SUMIF($A$3:$A$501,BK4,$O$3:$O$501)</f>
        <v>0</v>
      </c>
      <c r="BM4" s="34"/>
      <c r="BN4">
        <v>2</v>
      </c>
      <c r="BO4" t="str">
        <f ca="1"/>
        <v>IKER MARTINEZ CATALAN</v>
      </c>
      <c r="BP4">
        <f t="shared" ref="BP4:BP67" ca="1" si="12">SUMIF($A$3:$A$501,BO4,$O$3:$O$501)</f>
        <v>950</v>
      </c>
      <c r="BQ4" s="32"/>
      <c r="BR4">
        <v>2</v>
      </c>
      <c r="BS4" t="str">
        <f ca="1"/>
        <v>JUNE GARCIA</v>
      </c>
      <c r="BT4">
        <f t="shared" ref="BT4:BT42" ca="1" si="13">SUMIF($A$3:$A$501,BS4,$O$3:$O$501)</f>
        <v>540</v>
      </c>
      <c r="BU4" s="34"/>
      <c r="BV4">
        <v>2</v>
      </c>
      <c r="BW4" t="str">
        <f ca="1"/>
        <v>JULEN LEGARRA</v>
      </c>
      <c r="BX4">
        <f t="shared" ref="BX4:BX42" ca="1" si="14">SUMIF($A$3:$A$501,BW4,$O$3:$O$501)</f>
        <v>595</v>
      </c>
      <c r="BY4" s="32"/>
      <c r="BZ4">
        <v>2</v>
      </c>
      <c r="CA4" t="str">
        <f ca="1"/>
        <v>MARIA DEL PILAR ROUCO</v>
      </c>
      <c r="CB4">
        <f t="shared" ref="CB4:CB42" ca="1" si="15">SUMIF($A$3:$A$501,CA4,$O$3:$O$501)</f>
        <v>0</v>
      </c>
      <c r="CC4" s="34"/>
      <c r="CD4">
        <v>2</v>
      </c>
      <c r="CE4" t="str">
        <f ca="1"/>
        <v>VICTOR SOTO</v>
      </c>
      <c r="CF4">
        <f t="shared" ref="CF4:CF62" ca="1" si="16">SUMIF($A$3:$A$501,CE4,$O$3:$O$501)</f>
        <v>500</v>
      </c>
      <c r="CG4" s="32"/>
      <c r="CH4">
        <v>2</v>
      </c>
      <c r="CJ4">
        <f t="shared" ref="CJ4:CJ42" ca="1" si="17">SUMIF($A$3:$A$501,CI4,$O$3:$O$501)</f>
        <v>0</v>
      </c>
      <c r="CK4" s="34"/>
      <c r="CL4">
        <v>2</v>
      </c>
      <c r="CM4" t="str">
        <f ca="1"/>
        <v>MICHAEL ADODO</v>
      </c>
      <c r="CN4">
        <f t="shared" ref="CN4:CN42" ca="1" si="18">SUMIF($A$3:$A$501,CM4,$O$3:$O$501)</f>
        <v>275</v>
      </c>
      <c r="CO4" s="32"/>
      <c r="CP4">
        <v>2</v>
      </c>
      <c r="CR4">
        <f t="shared" ref="CR4:CR42" ca="1" si="19">SUMIF($A$3:$A$501,CQ4,$O$3:$O$501)</f>
        <v>0</v>
      </c>
      <c r="CS4" s="34"/>
      <c r="CT4">
        <v>2</v>
      </c>
      <c r="CU4" t="str">
        <f ca="1"/>
        <v>MANUEL ALVAREZ</v>
      </c>
      <c r="CV4">
        <f t="shared" ref="CV4:CV42" ca="1" si="20">SUMIF($A$3:$A$501,CU4,$O$3:$O$501)</f>
        <v>380</v>
      </c>
      <c r="CW4" s="32"/>
      <c r="CX4">
        <v>2</v>
      </c>
      <c r="CZ4">
        <f t="shared" ref="CZ4:CZ31" ca="1" si="21">SUMIF($A$3:$A$501,CY4,$O$3:$O$501)</f>
        <v>0</v>
      </c>
      <c r="DA4" s="34"/>
      <c r="DB4">
        <v>2</v>
      </c>
      <c r="DC4" t="str">
        <f ca="1"/>
        <v>FRANCISCO MARIA GAZTAÑAGA</v>
      </c>
      <c r="DD4">
        <f t="shared" ref="DD4:DD42" ca="1" si="22">SUMIF($A$3:$A$501,DC4,$O$3:$O$501)</f>
        <v>0</v>
      </c>
      <c r="DE4" s="32"/>
      <c r="DF4">
        <v>2</v>
      </c>
      <c r="DH4">
        <f t="shared" ref="DH4:DH42" ca="1" si="23">SUMIF($A$3:$A$501,DG4,$O$3:$O$501)</f>
        <v>0</v>
      </c>
    </row>
    <row r="5" spans="1:112">
      <c r="A5" s="63" t="str">
        <f ca="1"/>
        <v>MAITANE ZUAZUA</v>
      </c>
      <c r="B5" s="63" t="str">
        <f ca="1"/>
        <v>Leka Enea</v>
      </c>
      <c r="C5" s="64" t="str">
        <f ca="1"/>
        <v>JUV</v>
      </c>
      <c r="D5" s="64" t="str">
        <f ca="1"/>
        <v>F</v>
      </c>
      <c r="E5" s="63">
        <f ca="1"/>
        <v>2007</v>
      </c>
      <c r="F5" s="63">
        <f ca="1"/>
        <v>400</v>
      </c>
      <c r="G5" s="63">
        <f ca="1"/>
        <v>0</v>
      </c>
      <c r="H5" s="63">
        <f ca="1"/>
        <v>0</v>
      </c>
      <c r="I5" s="63">
        <f ca="1"/>
        <v>0</v>
      </c>
      <c r="J5" s="63">
        <f ca="1"/>
        <v>0</v>
      </c>
      <c r="K5" s="63">
        <f ca="1"/>
        <v>630</v>
      </c>
      <c r="L5" s="63">
        <f ca="1"/>
        <v>0</v>
      </c>
      <c r="M5" s="63">
        <f ca="1"/>
        <v>0</v>
      </c>
      <c r="N5" s="63">
        <f ca="1"/>
        <v>0</v>
      </c>
      <c r="O5" s="63">
        <f ca="1"/>
        <v>1030</v>
      </c>
      <c r="P5" s="63">
        <v>3</v>
      </c>
      <c r="R5">
        <v>3</v>
      </c>
      <c r="S5" t="str">
        <f ca="1"/>
        <v>THIAGO TEJADA</v>
      </c>
      <c r="T5">
        <f t="shared" ca="1" si="0"/>
        <v>0</v>
      </c>
      <c r="U5" s="32"/>
      <c r="V5">
        <v>3</v>
      </c>
      <c r="X5">
        <f t="shared" ca="1" si="1"/>
        <v>0</v>
      </c>
      <c r="Y5" s="34"/>
      <c r="Z5">
        <v>3</v>
      </c>
      <c r="AA5" t="str">
        <f ca="1"/>
        <v>ARATZ BARBADILLO</v>
      </c>
      <c r="AB5">
        <f t="shared" ca="1" si="2"/>
        <v>95</v>
      </c>
      <c r="AC5" s="32"/>
      <c r="AD5">
        <v>3</v>
      </c>
      <c r="AE5" t="str">
        <f ca="1"/>
        <v>GARAZI RICO</v>
      </c>
      <c r="AF5">
        <f t="shared" ca="1" si="3"/>
        <v>210</v>
      </c>
      <c r="AG5" s="34"/>
      <c r="AH5">
        <v>3</v>
      </c>
      <c r="AI5" t="str">
        <f ca="1"/>
        <v>JULEN GOIKOECHEA</v>
      </c>
      <c r="AJ5">
        <f t="shared" ca="1" si="4"/>
        <v>305</v>
      </c>
      <c r="AK5" s="32"/>
      <c r="AL5">
        <v>3</v>
      </c>
      <c r="AN5">
        <f t="shared" ca="1" si="5"/>
        <v>0</v>
      </c>
      <c r="AO5" s="34"/>
      <c r="AP5">
        <v>3</v>
      </c>
      <c r="AQ5" t="str">
        <f ca="1"/>
        <v>UNAX GOYA</v>
      </c>
      <c r="AR5">
        <f t="shared" ca="1" si="6"/>
        <v>321</v>
      </c>
      <c r="AS5" s="32"/>
      <c r="AT5">
        <v>3</v>
      </c>
      <c r="AU5" t="str">
        <f ca="1"/>
        <v>LEIRE MARTINEZ</v>
      </c>
      <c r="AV5">
        <f t="shared" ca="1" si="7"/>
        <v>420</v>
      </c>
      <c r="AW5" s="34"/>
      <c r="AX5">
        <v>3</v>
      </c>
      <c r="AY5" t="str">
        <f ca="1"/>
        <v>ENEKO RODRIGUEZ</v>
      </c>
      <c r="AZ5">
        <f t="shared" ca="1" si="8"/>
        <v>670</v>
      </c>
      <c r="BA5" s="32"/>
      <c r="BB5">
        <v>3</v>
      </c>
      <c r="BC5" t="str">
        <f ca="1"/>
        <v>ANNIE LEZA</v>
      </c>
      <c r="BD5">
        <f t="shared" ca="1" si="9"/>
        <v>40</v>
      </c>
      <c r="BE5" s="34"/>
      <c r="BF5">
        <v>3</v>
      </c>
      <c r="BG5" t="str">
        <f ca="1"/>
        <v>MARIO RAMOS</v>
      </c>
      <c r="BH5">
        <f t="shared" ca="1" si="10"/>
        <v>150</v>
      </c>
      <c r="BI5" s="32"/>
      <c r="BJ5">
        <v>3</v>
      </c>
      <c r="BL5">
        <f t="shared" ca="1" si="11"/>
        <v>0</v>
      </c>
      <c r="BM5" s="34"/>
      <c r="BN5">
        <v>3</v>
      </c>
      <c r="BO5" t="str">
        <f ca="1"/>
        <v>PABLO LOMBRAÑA</v>
      </c>
      <c r="BP5">
        <f t="shared" ca="1" si="12"/>
        <v>870</v>
      </c>
      <c r="BQ5" s="32"/>
      <c r="BR5">
        <v>3</v>
      </c>
      <c r="BS5" t="str">
        <f ca="1"/>
        <v>ELENE SAGARDIA</v>
      </c>
      <c r="BT5">
        <f t="shared" ca="1" si="13"/>
        <v>200</v>
      </c>
      <c r="BU5" s="34"/>
      <c r="BV5">
        <v>3</v>
      </c>
      <c r="BW5" t="str">
        <f ca="1"/>
        <v>JUAN LUIS FERNANDEZ</v>
      </c>
      <c r="BX5">
        <f t="shared" ca="1" si="14"/>
        <v>560</v>
      </c>
      <c r="BY5" s="32"/>
      <c r="BZ5">
        <v>3</v>
      </c>
      <c r="CB5">
        <f t="shared" ca="1" si="15"/>
        <v>0</v>
      </c>
      <c r="CC5" s="34"/>
      <c r="CD5">
        <v>3</v>
      </c>
      <c r="CE5" t="str">
        <f ca="1"/>
        <v>IÑIGO ESCOBAR</v>
      </c>
      <c r="CF5">
        <f t="shared" ca="1" si="16"/>
        <v>489.99999999999994</v>
      </c>
      <c r="CG5" s="32"/>
      <c r="CH5">
        <v>3</v>
      </c>
      <c r="CJ5">
        <f t="shared" ca="1" si="17"/>
        <v>0</v>
      </c>
      <c r="CK5" s="34"/>
      <c r="CL5">
        <v>3</v>
      </c>
      <c r="CM5" t="str">
        <f ca="1"/>
        <v>ARTURO DE LA MATA</v>
      </c>
      <c r="CN5">
        <f t="shared" ca="1" si="18"/>
        <v>140</v>
      </c>
      <c r="CO5" s="32"/>
      <c r="CP5">
        <v>3</v>
      </c>
      <c r="CR5">
        <f t="shared" ca="1" si="19"/>
        <v>0</v>
      </c>
      <c r="CS5" s="34"/>
      <c r="CT5">
        <v>3</v>
      </c>
      <c r="CU5" t="str">
        <f ca="1"/>
        <v>JON IRIZAR</v>
      </c>
      <c r="CV5">
        <f t="shared" ca="1" si="20"/>
        <v>340</v>
      </c>
      <c r="CW5" s="32"/>
      <c r="CX5">
        <v>3</v>
      </c>
      <c r="CZ5">
        <f t="shared" ca="1" si="21"/>
        <v>0</v>
      </c>
      <c r="DA5" s="34"/>
      <c r="DB5">
        <v>3</v>
      </c>
      <c r="DC5" t="str">
        <f ca="1"/>
        <v>GREGORIO ORTIZ</v>
      </c>
      <c r="DD5">
        <f t="shared" ca="1" si="22"/>
        <v>0</v>
      </c>
      <c r="DE5" s="32"/>
      <c r="DF5">
        <v>3</v>
      </c>
      <c r="DH5">
        <f t="shared" ca="1" si="23"/>
        <v>0</v>
      </c>
    </row>
    <row r="6" spans="1:112">
      <c r="A6" s="63" t="str">
        <f ca="1"/>
        <v>EKAIN GOMEZ</v>
      </c>
      <c r="B6" s="63" t="str">
        <f ca="1"/>
        <v>Beraun</v>
      </c>
      <c r="C6" s="64" t="str">
        <f ca="1"/>
        <v>CAD</v>
      </c>
      <c r="D6" s="64" t="str">
        <f ca="1"/>
        <v>M</v>
      </c>
      <c r="E6" s="63">
        <f ca="1"/>
        <v>2010</v>
      </c>
      <c r="F6" s="63">
        <f ca="1"/>
        <v>300</v>
      </c>
      <c r="G6" s="63">
        <f ca="1"/>
        <v>0</v>
      </c>
      <c r="H6" s="63">
        <f ca="1"/>
        <v>0</v>
      </c>
      <c r="I6" s="63">
        <f ca="1"/>
        <v>0</v>
      </c>
      <c r="J6" s="63">
        <f ca="1"/>
        <v>160</v>
      </c>
      <c r="K6" s="63">
        <f ca="1"/>
        <v>560</v>
      </c>
      <c r="L6" s="63">
        <f ca="1"/>
        <v>0</v>
      </c>
      <c r="M6" s="63">
        <f ca="1"/>
        <v>0</v>
      </c>
      <c r="N6" s="63">
        <f ca="1"/>
        <v>0</v>
      </c>
      <c r="O6" s="63">
        <f ca="1"/>
        <v>1020</v>
      </c>
      <c r="P6" s="63">
        <v>4</v>
      </c>
      <c r="R6">
        <v>4</v>
      </c>
      <c r="S6" t="str">
        <f ca="1"/>
        <v>PIERO FERNANDEZ</v>
      </c>
      <c r="T6">
        <f t="shared" ca="1" si="0"/>
        <v>0</v>
      </c>
      <c r="U6" s="32"/>
      <c r="V6">
        <v>4</v>
      </c>
      <c r="X6">
        <f t="shared" ca="1" si="1"/>
        <v>0</v>
      </c>
      <c r="Y6" s="34"/>
      <c r="Z6">
        <v>4</v>
      </c>
      <c r="AA6" t="str">
        <f ca="1"/>
        <v>MIKEL URBANETA</v>
      </c>
      <c r="AB6">
        <f t="shared" ca="1" si="2"/>
        <v>80</v>
      </c>
      <c r="AC6" s="32"/>
      <c r="AD6">
        <v>4</v>
      </c>
      <c r="AF6">
        <f t="shared" ca="1" si="3"/>
        <v>0</v>
      </c>
      <c r="AG6" s="34"/>
      <c r="AH6">
        <v>4</v>
      </c>
      <c r="AI6" t="str">
        <f ca="1"/>
        <v>JULEN YUGUEROS</v>
      </c>
      <c r="AJ6">
        <f t="shared" ca="1" si="4"/>
        <v>230.5</v>
      </c>
      <c r="AK6" s="32"/>
      <c r="AL6">
        <v>4</v>
      </c>
      <c r="AN6">
        <f t="shared" ca="1" si="5"/>
        <v>0</v>
      </c>
      <c r="AO6" s="34"/>
      <c r="AP6">
        <v>4</v>
      </c>
      <c r="AQ6" t="str">
        <f ca="1"/>
        <v>URKO MUNDUATE</v>
      </c>
      <c r="AR6">
        <f t="shared" ca="1" si="6"/>
        <v>279</v>
      </c>
      <c r="AS6" s="32"/>
      <c r="AT6">
        <v>4</v>
      </c>
      <c r="AU6" t="str">
        <f ca="1"/>
        <v>CLAUDIA RODRIGUEZ</v>
      </c>
      <c r="AV6">
        <f t="shared" ca="1" si="7"/>
        <v>184</v>
      </c>
      <c r="AW6" s="34"/>
      <c r="AX6">
        <v>4</v>
      </c>
      <c r="AY6" t="str">
        <f ca="1"/>
        <v>XABIER TOQUERO</v>
      </c>
      <c r="AZ6">
        <f t="shared" ca="1" si="8"/>
        <v>482</v>
      </c>
      <c r="BA6" s="32"/>
      <c r="BB6">
        <v>4</v>
      </c>
      <c r="BC6" t="str">
        <f ca="1"/>
        <v>NEREA QING MADRIGAL</v>
      </c>
      <c r="BD6">
        <f t="shared" ca="1" si="9"/>
        <v>0</v>
      </c>
      <c r="BE6" s="34"/>
      <c r="BF6">
        <v>4</v>
      </c>
      <c r="BG6" t="str">
        <f ca="1"/>
        <v>SERGIO RIOS</v>
      </c>
      <c r="BH6">
        <f t="shared" ca="1" si="10"/>
        <v>120</v>
      </c>
      <c r="BI6" s="32"/>
      <c r="BJ6">
        <v>4</v>
      </c>
      <c r="BL6">
        <f t="shared" ca="1" si="11"/>
        <v>0</v>
      </c>
      <c r="BM6" s="34"/>
      <c r="BN6">
        <v>4</v>
      </c>
      <c r="BO6" t="str">
        <f ca="1"/>
        <v>DANIEL PALACIOS</v>
      </c>
      <c r="BP6">
        <f t="shared" ca="1" si="12"/>
        <v>610</v>
      </c>
      <c r="BQ6" s="32"/>
      <c r="BR6">
        <v>4</v>
      </c>
      <c r="BS6" t="str">
        <f ca="1"/>
        <v>MAIALEN GARCIA</v>
      </c>
      <c r="BT6">
        <f t="shared" ca="1" si="13"/>
        <v>120</v>
      </c>
      <c r="BU6" s="34"/>
      <c r="BV6">
        <v>4</v>
      </c>
      <c r="BW6" t="str">
        <f ca="1"/>
        <v>JAVIER GARCIA</v>
      </c>
      <c r="BX6">
        <f t="shared" ca="1" si="14"/>
        <v>560</v>
      </c>
      <c r="BY6" s="32"/>
      <c r="BZ6">
        <v>4</v>
      </c>
      <c r="CB6">
        <f t="shared" ca="1" si="15"/>
        <v>0</v>
      </c>
      <c r="CC6" s="34"/>
      <c r="CD6">
        <v>4</v>
      </c>
      <c r="CE6" t="str">
        <f ca="1"/>
        <v>IÑAKI OTEO</v>
      </c>
      <c r="CF6">
        <f t="shared" ca="1" si="16"/>
        <v>275</v>
      </c>
      <c r="CG6" s="32"/>
      <c r="CH6">
        <v>4</v>
      </c>
      <c r="CJ6">
        <f t="shared" ca="1" si="17"/>
        <v>0</v>
      </c>
      <c r="CK6" s="34"/>
      <c r="CL6">
        <v>4</v>
      </c>
      <c r="CM6" t="str">
        <f ca="1"/>
        <v>LUIS ANTONIO MARTIN</v>
      </c>
      <c r="CN6">
        <f t="shared" ca="1" si="18"/>
        <v>60</v>
      </c>
      <c r="CO6" s="32"/>
      <c r="CP6">
        <v>4</v>
      </c>
      <c r="CR6">
        <f t="shared" ca="1" si="19"/>
        <v>0</v>
      </c>
      <c r="CS6" s="34"/>
      <c r="CT6">
        <v>4</v>
      </c>
      <c r="CU6" t="str">
        <f ca="1"/>
        <v>KOLDO CABALLERO</v>
      </c>
      <c r="CV6">
        <f t="shared" ca="1" si="20"/>
        <v>180</v>
      </c>
      <c r="CW6" s="32"/>
      <c r="CX6">
        <v>4</v>
      </c>
      <c r="CZ6">
        <f t="shared" ca="1" si="21"/>
        <v>0</v>
      </c>
      <c r="DA6" s="34"/>
      <c r="DB6">
        <v>4</v>
      </c>
      <c r="DD6">
        <f t="shared" ca="1" si="22"/>
        <v>0</v>
      </c>
      <c r="DE6" s="32"/>
      <c r="DF6">
        <v>4</v>
      </c>
      <c r="DH6">
        <f t="shared" ca="1" si="23"/>
        <v>0</v>
      </c>
    </row>
    <row r="7" spans="1:112">
      <c r="A7" s="63" t="str">
        <f ca="1"/>
        <v>IKER MARTINEZ CATALAN</v>
      </c>
      <c r="B7" s="63" t="str">
        <f ca="1"/>
        <v>Atss</v>
      </c>
      <c r="C7" s="64" t="str">
        <f ca="1"/>
        <v>SEN</v>
      </c>
      <c r="D7" s="64" t="str">
        <f ca="1"/>
        <v>M</v>
      </c>
      <c r="E7" s="63">
        <f ca="1"/>
        <v>2003</v>
      </c>
      <c r="F7" s="63">
        <f ca="1"/>
        <v>950</v>
      </c>
      <c r="G7" s="63">
        <f ca="1"/>
        <v>0</v>
      </c>
      <c r="H7" s="63">
        <f ca="1"/>
        <v>0</v>
      </c>
      <c r="I7" s="63">
        <f ca="1"/>
        <v>0</v>
      </c>
      <c r="J7" s="63">
        <f ca="1"/>
        <v>0</v>
      </c>
      <c r="K7" s="63">
        <f ca="1"/>
        <v>0</v>
      </c>
      <c r="L7" s="63">
        <f ca="1"/>
        <v>0</v>
      </c>
      <c r="M7" s="63">
        <f ca="1"/>
        <v>0</v>
      </c>
      <c r="N7" s="63">
        <f ca="1"/>
        <v>0</v>
      </c>
      <c r="O7" s="63">
        <f ca="1"/>
        <v>950</v>
      </c>
      <c r="P7" s="63">
        <v>5</v>
      </c>
      <c r="R7">
        <v>5</v>
      </c>
      <c r="T7">
        <f t="shared" ca="1" si="0"/>
        <v>0</v>
      </c>
      <c r="U7" s="32"/>
      <c r="V7">
        <v>5</v>
      </c>
      <c r="X7">
        <f t="shared" ca="1" si="1"/>
        <v>0</v>
      </c>
      <c r="Y7" s="34"/>
      <c r="Z7">
        <v>5</v>
      </c>
      <c r="AA7" t="str">
        <f ca="1"/>
        <v>HUGO CALDEVILLA</v>
      </c>
      <c r="AB7">
        <f t="shared" ca="1" si="2"/>
        <v>0</v>
      </c>
      <c r="AC7" s="32"/>
      <c r="AD7">
        <v>5</v>
      </c>
      <c r="AF7">
        <f t="shared" ca="1" si="3"/>
        <v>0</v>
      </c>
      <c r="AG7" s="34"/>
      <c r="AH7">
        <v>5</v>
      </c>
      <c r="AI7" t="str">
        <f ca="1"/>
        <v>IKER VEGA</v>
      </c>
      <c r="AJ7">
        <f t="shared" ca="1" si="4"/>
        <v>177.5</v>
      </c>
      <c r="AK7" s="32"/>
      <c r="AL7">
        <v>5</v>
      </c>
      <c r="AN7">
        <f t="shared" ca="1" si="5"/>
        <v>0</v>
      </c>
      <c r="AO7" s="34"/>
      <c r="AP7">
        <v>5</v>
      </c>
      <c r="AQ7" t="str">
        <f ca="1"/>
        <v>ASIER ORTEGA</v>
      </c>
      <c r="AR7">
        <f t="shared" ca="1" si="6"/>
        <v>245</v>
      </c>
      <c r="AS7" s="32"/>
      <c r="AT7">
        <v>5</v>
      </c>
      <c r="AU7" t="str">
        <f ca="1"/>
        <v>AMARA VERA</v>
      </c>
      <c r="AV7">
        <f t="shared" ca="1" si="7"/>
        <v>0</v>
      </c>
      <c r="AW7" s="34"/>
      <c r="AX7">
        <v>5</v>
      </c>
      <c r="AY7" t="str">
        <f ca="1"/>
        <v>JON ALDAY</v>
      </c>
      <c r="AZ7">
        <f t="shared" ca="1" si="8"/>
        <v>410</v>
      </c>
      <c r="BA7" s="32"/>
      <c r="BB7">
        <v>5</v>
      </c>
      <c r="BD7">
        <f t="shared" ca="1" si="9"/>
        <v>0</v>
      </c>
      <c r="BE7" s="34"/>
      <c r="BF7">
        <v>5</v>
      </c>
      <c r="BG7" t="str">
        <f ca="1"/>
        <v>URKO VILLAR</v>
      </c>
      <c r="BH7">
        <f t="shared" ca="1" si="10"/>
        <v>100</v>
      </c>
      <c r="BI7" s="32"/>
      <c r="BJ7">
        <v>5</v>
      </c>
      <c r="BL7">
        <f t="shared" ca="1" si="11"/>
        <v>0</v>
      </c>
      <c r="BM7" s="34"/>
      <c r="BN7">
        <v>5</v>
      </c>
      <c r="BO7" t="str">
        <f ca="1"/>
        <v>GAIZKA ALCUTEN</v>
      </c>
      <c r="BP7">
        <f t="shared" ca="1" si="12"/>
        <v>605</v>
      </c>
      <c r="BQ7" s="32"/>
      <c r="BR7">
        <v>5</v>
      </c>
      <c r="BS7" t="str">
        <f ca="1"/>
        <v>NOELIA TEIJEIRO</v>
      </c>
      <c r="BT7">
        <f t="shared" ca="1" si="13"/>
        <v>0</v>
      </c>
      <c r="BU7" s="34"/>
      <c r="BV7">
        <v>5</v>
      </c>
      <c r="BW7" t="str">
        <f ca="1"/>
        <v>ENEKO ERVITI</v>
      </c>
      <c r="BX7">
        <f t="shared" ca="1" si="14"/>
        <v>459</v>
      </c>
      <c r="BY7" s="32"/>
      <c r="BZ7">
        <v>5</v>
      </c>
      <c r="CB7">
        <f t="shared" ca="1" si="15"/>
        <v>0</v>
      </c>
      <c r="CC7" s="34"/>
      <c r="CD7">
        <v>5</v>
      </c>
      <c r="CE7" t="str">
        <f ca="1"/>
        <v>DAVID ALONSO</v>
      </c>
      <c r="CF7">
        <f t="shared" ca="1" si="16"/>
        <v>220</v>
      </c>
      <c r="CG7" s="32"/>
      <c r="CH7">
        <v>5</v>
      </c>
      <c r="CJ7">
        <f t="shared" ca="1" si="17"/>
        <v>0</v>
      </c>
      <c r="CK7" s="34"/>
      <c r="CL7">
        <v>5</v>
      </c>
      <c r="CM7" t="str">
        <f ca="1"/>
        <v>JON ANDER SAITURA</v>
      </c>
      <c r="CN7">
        <f t="shared" ca="1" si="18"/>
        <v>50</v>
      </c>
      <c r="CO7" s="32"/>
      <c r="CP7">
        <v>5</v>
      </c>
      <c r="CR7">
        <f t="shared" ca="1" si="19"/>
        <v>0</v>
      </c>
      <c r="CS7" s="34"/>
      <c r="CT7">
        <v>5</v>
      </c>
      <c r="CU7" t="str">
        <f ca="1"/>
        <v>JOSE JULIAN SANTOS</v>
      </c>
      <c r="CV7">
        <f t="shared" ca="1" si="20"/>
        <v>40</v>
      </c>
      <c r="CW7" s="32"/>
      <c r="CX7">
        <v>5</v>
      </c>
      <c r="CZ7">
        <f t="shared" ca="1" si="21"/>
        <v>0</v>
      </c>
      <c r="DA7" s="34"/>
      <c r="DB7">
        <v>5</v>
      </c>
      <c r="DD7">
        <f t="shared" ca="1" si="22"/>
        <v>0</v>
      </c>
      <c r="DE7" s="32"/>
      <c r="DF7">
        <v>5</v>
      </c>
      <c r="DH7">
        <f t="shared" ca="1" si="23"/>
        <v>0</v>
      </c>
    </row>
    <row r="8" spans="1:112">
      <c r="A8" s="63" t="str">
        <f ca="1"/>
        <v>PABLO LOMBRAÑA</v>
      </c>
      <c r="B8" s="63" t="str">
        <f ca="1"/>
        <v>Abadiño</v>
      </c>
      <c r="C8" s="64" t="str">
        <f ca="1"/>
        <v>SEN</v>
      </c>
      <c r="D8" s="64" t="str">
        <f ca="1"/>
        <v>M</v>
      </c>
      <c r="E8" s="63">
        <f ca="1"/>
        <v>1996</v>
      </c>
      <c r="F8" s="63">
        <f ca="1"/>
        <v>220</v>
      </c>
      <c r="G8" s="63">
        <f ca="1"/>
        <v>150</v>
      </c>
      <c r="H8" s="63">
        <f ca="1"/>
        <v>0</v>
      </c>
      <c r="I8" s="63">
        <f ca="1"/>
        <v>0</v>
      </c>
      <c r="J8" s="63">
        <f ca="1"/>
        <v>0</v>
      </c>
      <c r="K8" s="63">
        <f ca="1"/>
        <v>500</v>
      </c>
      <c r="L8" s="63">
        <f ca="1"/>
        <v>0</v>
      </c>
      <c r="M8" s="63">
        <f ca="1"/>
        <v>0</v>
      </c>
      <c r="N8" s="63">
        <f ca="1"/>
        <v>0</v>
      </c>
      <c r="O8" s="63">
        <f ca="1"/>
        <v>870</v>
      </c>
      <c r="P8" s="63">
        <v>6</v>
      </c>
      <c r="R8">
        <v>6</v>
      </c>
      <c r="T8">
        <f t="shared" ca="1" si="0"/>
        <v>0</v>
      </c>
      <c r="U8" s="32"/>
      <c r="V8">
        <v>6</v>
      </c>
      <c r="X8">
        <f t="shared" ca="1" si="1"/>
        <v>0</v>
      </c>
      <c r="Y8" s="34"/>
      <c r="Z8">
        <v>6</v>
      </c>
      <c r="AB8">
        <f t="shared" ca="1" si="2"/>
        <v>0</v>
      </c>
      <c r="AC8" s="32"/>
      <c r="AD8">
        <v>6</v>
      </c>
      <c r="AF8">
        <f t="shared" ca="1" si="3"/>
        <v>0</v>
      </c>
      <c r="AG8" s="34"/>
      <c r="AH8">
        <v>6</v>
      </c>
      <c r="AI8" t="str">
        <f ca="1"/>
        <v>MARKEL GARCIA</v>
      </c>
      <c r="AJ8">
        <f t="shared" ca="1" si="4"/>
        <v>100</v>
      </c>
      <c r="AK8" s="32"/>
      <c r="AL8">
        <v>6</v>
      </c>
      <c r="AN8">
        <f t="shared" ca="1" si="5"/>
        <v>0</v>
      </c>
      <c r="AO8" s="34"/>
      <c r="AP8">
        <v>6</v>
      </c>
      <c r="AQ8" t="str">
        <f ca="1"/>
        <v>MATEO ESPINOSA</v>
      </c>
      <c r="AR8">
        <f t="shared" ca="1" si="6"/>
        <v>220</v>
      </c>
      <c r="AS8" s="32"/>
      <c r="AT8">
        <v>6</v>
      </c>
      <c r="AU8" t="str">
        <f ca="1"/>
        <v>ELENE DIAZ</v>
      </c>
      <c r="AV8">
        <f t="shared" ca="1" si="7"/>
        <v>0</v>
      </c>
      <c r="AW8" s="34"/>
      <c r="AX8">
        <v>6</v>
      </c>
      <c r="AY8" t="str">
        <f ca="1"/>
        <v>IKER PLAZA</v>
      </c>
      <c r="AZ8">
        <f t="shared" ca="1" si="8"/>
        <v>320</v>
      </c>
      <c r="BA8" s="32"/>
      <c r="BB8">
        <v>6</v>
      </c>
      <c r="BD8">
        <f t="shared" ca="1" si="9"/>
        <v>0</v>
      </c>
      <c r="BE8" s="34"/>
      <c r="BF8">
        <v>6</v>
      </c>
      <c r="BG8" t="str">
        <f ca="1"/>
        <v>AIMAR MIKELAJAUREGI</v>
      </c>
      <c r="BH8">
        <f t="shared" ca="1" si="10"/>
        <v>80</v>
      </c>
      <c r="BI8" s="32"/>
      <c r="BJ8">
        <v>6</v>
      </c>
      <c r="BL8">
        <f t="shared" ca="1" si="11"/>
        <v>0</v>
      </c>
      <c r="BM8" s="34"/>
      <c r="BN8">
        <v>6</v>
      </c>
      <c r="BO8" t="str">
        <f ca="1"/>
        <v>ENDIKA DIEZ</v>
      </c>
      <c r="BP8">
        <f t="shared" ca="1" si="12"/>
        <v>600</v>
      </c>
      <c r="BQ8" s="32"/>
      <c r="BR8">
        <v>6</v>
      </c>
      <c r="BT8">
        <f t="shared" ca="1" si="13"/>
        <v>0</v>
      </c>
      <c r="BU8" s="34"/>
      <c r="BV8">
        <v>6</v>
      </c>
      <c r="BW8" t="str">
        <f ca="1"/>
        <v>ENRIQUE IRINEU</v>
      </c>
      <c r="BX8">
        <f t="shared" ca="1" si="14"/>
        <v>310</v>
      </c>
      <c r="BY8" s="32"/>
      <c r="BZ8">
        <v>6</v>
      </c>
      <c r="CB8">
        <f t="shared" ca="1" si="15"/>
        <v>0</v>
      </c>
      <c r="CC8" s="34"/>
      <c r="CD8">
        <v>6</v>
      </c>
      <c r="CE8" t="str">
        <f ca="1"/>
        <v>MIGUEL ANGEL FONSECA</v>
      </c>
      <c r="CF8">
        <f t="shared" ca="1" si="16"/>
        <v>210</v>
      </c>
      <c r="CG8" s="32"/>
      <c r="CH8">
        <v>6</v>
      </c>
      <c r="CJ8">
        <f t="shared" ca="1" si="17"/>
        <v>0</v>
      </c>
      <c r="CK8" s="34"/>
      <c r="CL8">
        <v>6</v>
      </c>
      <c r="CM8" t="str">
        <f ca="1"/>
        <v>RAUL RODRIGUEZ</v>
      </c>
      <c r="CN8">
        <f t="shared" ca="1" si="18"/>
        <v>20</v>
      </c>
      <c r="CO8" s="32"/>
      <c r="CP8">
        <v>6</v>
      </c>
      <c r="CR8">
        <f t="shared" ca="1" si="19"/>
        <v>0</v>
      </c>
      <c r="CS8" s="34"/>
      <c r="CT8">
        <v>6</v>
      </c>
      <c r="CU8" t="str">
        <f ca="1"/>
        <v>CLAUDIO IZQUIERDO</v>
      </c>
      <c r="CV8">
        <f t="shared" ca="1" si="20"/>
        <v>0</v>
      </c>
      <c r="CW8" s="32"/>
      <c r="CX8">
        <v>6</v>
      </c>
      <c r="CZ8">
        <f t="shared" ca="1" si="21"/>
        <v>0</v>
      </c>
      <c r="DA8" s="34"/>
      <c r="DB8">
        <v>6</v>
      </c>
      <c r="DD8">
        <f t="shared" ca="1" si="22"/>
        <v>0</v>
      </c>
      <c r="DE8" s="32"/>
      <c r="DF8">
        <v>6</v>
      </c>
      <c r="DH8">
        <f t="shared" ca="1" si="23"/>
        <v>0</v>
      </c>
    </row>
    <row r="9" spans="1:112">
      <c r="A9" s="63" t="str">
        <f ca="1"/>
        <v>NORA ARIZMENDI</v>
      </c>
      <c r="B9" s="63" t="str">
        <f ca="1"/>
        <v>Atss</v>
      </c>
      <c r="C9" s="64" t="str">
        <f ca="1"/>
        <v>ALV</v>
      </c>
      <c r="D9" s="64" t="str">
        <f ca="1"/>
        <v>F</v>
      </c>
      <c r="E9" s="63">
        <f ca="1"/>
        <v>2013</v>
      </c>
      <c r="F9" s="63">
        <f ca="1"/>
        <v>400</v>
      </c>
      <c r="G9" s="63">
        <f ca="1"/>
        <v>0</v>
      </c>
      <c r="H9" s="63">
        <f ca="1"/>
        <v>0</v>
      </c>
      <c r="I9" s="63">
        <f ca="1"/>
        <v>0</v>
      </c>
      <c r="J9" s="63">
        <f ca="1"/>
        <v>100</v>
      </c>
      <c r="K9" s="63">
        <f ca="1"/>
        <v>350</v>
      </c>
      <c r="L9" s="63">
        <f ca="1"/>
        <v>0</v>
      </c>
      <c r="M9" s="63">
        <f ca="1"/>
        <v>0</v>
      </c>
      <c r="N9" s="63">
        <f ca="1"/>
        <v>0</v>
      </c>
      <c r="O9" s="63">
        <f ca="1"/>
        <v>850</v>
      </c>
      <c r="P9" s="63">
        <v>7</v>
      </c>
      <c r="R9">
        <v>7</v>
      </c>
      <c r="T9">
        <f t="shared" ca="1" si="0"/>
        <v>0</v>
      </c>
      <c r="U9" s="32"/>
      <c r="V9">
        <v>7</v>
      </c>
      <c r="X9">
        <f t="shared" ca="1" si="1"/>
        <v>0</v>
      </c>
      <c r="Y9" s="34"/>
      <c r="Z9">
        <v>7</v>
      </c>
      <c r="AB9">
        <f t="shared" ca="1" si="2"/>
        <v>0</v>
      </c>
      <c r="AC9" s="32"/>
      <c r="AD9">
        <v>7</v>
      </c>
      <c r="AF9">
        <f t="shared" ca="1" si="3"/>
        <v>0</v>
      </c>
      <c r="AG9" s="34"/>
      <c r="AH9">
        <v>7</v>
      </c>
      <c r="AI9" t="str">
        <f ca="1"/>
        <v>YOSUI DE EGUILEOR</v>
      </c>
      <c r="AJ9">
        <f t="shared" ca="1" si="4"/>
        <v>92.5</v>
      </c>
      <c r="AK9" s="32"/>
      <c r="AL9">
        <v>7</v>
      </c>
      <c r="AN9">
        <f t="shared" ca="1" si="5"/>
        <v>0</v>
      </c>
      <c r="AO9" s="34"/>
      <c r="AP9">
        <v>7</v>
      </c>
      <c r="AQ9" t="str">
        <f ca="1"/>
        <v>GAIZKA MEDINA</v>
      </c>
      <c r="AR9">
        <f t="shared" ca="1" si="6"/>
        <v>190</v>
      </c>
      <c r="AS9" s="32"/>
      <c r="AT9">
        <v>7</v>
      </c>
      <c r="AV9">
        <f t="shared" ca="1" si="7"/>
        <v>0</v>
      </c>
      <c r="AW9" s="34"/>
      <c r="AX9">
        <v>7</v>
      </c>
      <c r="AY9" t="str">
        <f ca="1"/>
        <v>OIHAN BARBERO</v>
      </c>
      <c r="AZ9">
        <f t="shared" ca="1" si="8"/>
        <v>313</v>
      </c>
      <c r="BA9" s="32"/>
      <c r="BB9">
        <v>7</v>
      </c>
      <c r="BD9">
        <f t="shared" ca="1" si="9"/>
        <v>0</v>
      </c>
      <c r="BE9" s="34"/>
      <c r="BF9">
        <v>7</v>
      </c>
      <c r="BG9" t="str">
        <f ca="1"/>
        <v>ALAIN DIAZ</v>
      </c>
      <c r="BH9">
        <f t="shared" ca="1" si="10"/>
        <v>80</v>
      </c>
      <c r="BI9" s="32"/>
      <c r="BJ9">
        <v>7</v>
      </c>
      <c r="BL9">
        <f t="shared" ca="1" si="11"/>
        <v>0</v>
      </c>
      <c r="BM9" s="34"/>
      <c r="BN9">
        <v>7</v>
      </c>
      <c r="BO9" t="str">
        <f ca="1"/>
        <v>ALVARO LOMBRAÑA</v>
      </c>
      <c r="BP9">
        <f t="shared" ca="1" si="12"/>
        <v>570</v>
      </c>
      <c r="BQ9" s="32"/>
      <c r="BR9">
        <v>7</v>
      </c>
      <c r="BT9">
        <f t="shared" ca="1" si="13"/>
        <v>0</v>
      </c>
      <c r="BU9" s="34"/>
      <c r="BV9">
        <v>7</v>
      </c>
      <c r="BW9" t="str">
        <f ca="1"/>
        <v>AITOR MICHELENA</v>
      </c>
      <c r="BX9">
        <f t="shared" ca="1" si="14"/>
        <v>220</v>
      </c>
      <c r="BY9" s="32"/>
      <c r="BZ9">
        <v>7</v>
      </c>
      <c r="CB9">
        <f t="shared" ca="1" si="15"/>
        <v>0</v>
      </c>
      <c r="CC9" s="34"/>
      <c r="CD9">
        <v>7</v>
      </c>
      <c r="CE9" t="str">
        <f ca="1"/>
        <v>AITOR ANGULO</v>
      </c>
      <c r="CF9">
        <f t="shared" ca="1" si="16"/>
        <v>140</v>
      </c>
      <c r="CG9" s="32"/>
      <c r="CH9">
        <v>7</v>
      </c>
      <c r="CJ9">
        <f t="shared" ca="1" si="17"/>
        <v>0</v>
      </c>
      <c r="CK9" s="34"/>
      <c r="CL9">
        <v>7</v>
      </c>
      <c r="CM9" t="str">
        <f ca="1"/>
        <v>JOSE JOAQUIN DE FRANCISCO</v>
      </c>
      <c r="CN9">
        <f t="shared" ca="1" si="18"/>
        <v>0</v>
      </c>
      <c r="CO9" s="32"/>
      <c r="CP9">
        <v>7</v>
      </c>
      <c r="CR9">
        <f t="shared" ca="1" si="19"/>
        <v>0</v>
      </c>
      <c r="CS9" s="34"/>
      <c r="CT9">
        <v>7</v>
      </c>
      <c r="CV9">
        <f t="shared" ca="1" si="20"/>
        <v>0</v>
      </c>
      <c r="CW9" s="32"/>
      <c r="CX9">
        <v>7</v>
      </c>
      <c r="CZ9">
        <f t="shared" ca="1" si="21"/>
        <v>0</v>
      </c>
      <c r="DA9" s="34"/>
      <c r="DB9">
        <v>7</v>
      </c>
      <c r="DD9">
        <f t="shared" ca="1" si="22"/>
        <v>0</v>
      </c>
      <c r="DE9" s="32"/>
      <c r="DF9">
        <v>7</v>
      </c>
      <c r="DH9">
        <f t="shared" ca="1" si="23"/>
        <v>0</v>
      </c>
    </row>
    <row r="10" spans="1:112">
      <c r="A10" s="63" t="str">
        <f ca="1"/>
        <v>DANEL INCHAUSTI</v>
      </c>
      <c r="B10" s="63" t="str">
        <f ca="1"/>
        <v>Atss</v>
      </c>
      <c r="C10" s="64" t="str">
        <f ca="1"/>
        <v>CAD</v>
      </c>
      <c r="D10" s="64" t="str">
        <f ca="1"/>
        <v>M</v>
      </c>
      <c r="E10" s="63">
        <f ca="1"/>
        <v>2009</v>
      </c>
      <c r="F10" s="63">
        <f ca="1"/>
        <v>220</v>
      </c>
      <c r="G10" s="63">
        <f ca="1"/>
        <v>0</v>
      </c>
      <c r="H10" s="63">
        <f ca="1"/>
        <v>0</v>
      </c>
      <c r="I10" s="63">
        <f ca="1"/>
        <v>0</v>
      </c>
      <c r="J10" s="63">
        <f ca="1"/>
        <v>120</v>
      </c>
      <c r="K10" s="63">
        <f ca="1"/>
        <v>480</v>
      </c>
      <c r="L10" s="63">
        <f ca="1"/>
        <v>0</v>
      </c>
      <c r="M10" s="63">
        <f ca="1"/>
        <v>0</v>
      </c>
      <c r="N10" s="63">
        <f ca="1"/>
        <v>0</v>
      </c>
      <c r="O10" s="63">
        <f ca="1"/>
        <v>820</v>
      </c>
      <c r="P10" s="63">
        <v>8</v>
      </c>
      <c r="R10">
        <v>8</v>
      </c>
      <c r="T10">
        <f t="shared" ca="1" si="0"/>
        <v>0</v>
      </c>
      <c r="U10" s="32"/>
      <c r="V10">
        <v>8</v>
      </c>
      <c r="X10">
        <f t="shared" ca="1" si="1"/>
        <v>0</v>
      </c>
      <c r="Y10" s="34"/>
      <c r="Z10">
        <v>8</v>
      </c>
      <c r="AB10">
        <f t="shared" ca="1" si="2"/>
        <v>0</v>
      </c>
      <c r="AC10" s="32"/>
      <c r="AD10">
        <v>8</v>
      </c>
      <c r="AF10">
        <f t="shared" ca="1" si="3"/>
        <v>0</v>
      </c>
      <c r="AG10" s="34"/>
      <c r="AH10">
        <v>8</v>
      </c>
      <c r="AI10" t="str">
        <f ca="1"/>
        <v>MARKEL VAQUERO</v>
      </c>
      <c r="AJ10">
        <f t="shared" ca="1" si="4"/>
        <v>85.5</v>
      </c>
      <c r="AK10" s="32"/>
      <c r="AL10">
        <v>8</v>
      </c>
      <c r="AN10">
        <f t="shared" ca="1" si="5"/>
        <v>0</v>
      </c>
      <c r="AO10" s="34"/>
      <c r="AP10">
        <v>8</v>
      </c>
      <c r="AQ10" t="str">
        <f ca="1"/>
        <v>ALAIN MARTIN</v>
      </c>
      <c r="AR10">
        <f t="shared" ca="1" si="6"/>
        <v>75</v>
      </c>
      <c r="AS10" s="32"/>
      <c r="AT10">
        <v>8</v>
      </c>
      <c r="AV10">
        <f t="shared" ca="1" si="7"/>
        <v>0</v>
      </c>
      <c r="AW10" s="34"/>
      <c r="AX10">
        <v>8</v>
      </c>
      <c r="AY10" t="str">
        <f ca="1"/>
        <v>JON GORRIA</v>
      </c>
      <c r="AZ10">
        <f t="shared" ca="1" si="8"/>
        <v>265</v>
      </c>
      <c r="BA10" s="32"/>
      <c r="BB10">
        <v>8</v>
      </c>
      <c r="BD10">
        <f t="shared" ca="1" si="9"/>
        <v>0</v>
      </c>
      <c r="BE10" s="34"/>
      <c r="BF10">
        <v>8</v>
      </c>
      <c r="BG10" t="str">
        <f ca="1"/>
        <v>OIHAN CORDOBA</v>
      </c>
      <c r="BH10">
        <f t="shared" ca="1" si="10"/>
        <v>60</v>
      </c>
      <c r="BI10" s="32"/>
      <c r="BJ10">
        <v>8</v>
      </c>
      <c r="BL10">
        <f t="shared" ca="1" si="11"/>
        <v>0</v>
      </c>
      <c r="BM10" s="34"/>
      <c r="BN10">
        <v>8</v>
      </c>
      <c r="BO10" t="str">
        <f ca="1"/>
        <v>AIMAR CHAMORRO</v>
      </c>
      <c r="BP10">
        <f t="shared" ca="1" si="12"/>
        <v>560</v>
      </c>
      <c r="BQ10" s="32"/>
      <c r="BR10">
        <v>8</v>
      </c>
      <c r="BT10">
        <f t="shared" ca="1" si="13"/>
        <v>0</v>
      </c>
      <c r="BU10" s="34"/>
      <c r="BV10">
        <v>8</v>
      </c>
      <c r="BW10" t="str">
        <f ca="1"/>
        <v>IXAI RODRIGUEZ</v>
      </c>
      <c r="BX10">
        <f t="shared" ca="1" si="14"/>
        <v>120</v>
      </c>
      <c r="BY10" s="32"/>
      <c r="BZ10">
        <v>8</v>
      </c>
      <c r="CB10">
        <f t="shared" ca="1" si="15"/>
        <v>0</v>
      </c>
      <c r="CC10" s="34"/>
      <c r="CD10">
        <v>8</v>
      </c>
      <c r="CE10" t="str">
        <f ca="1"/>
        <v>ALEXEI EMILIANOV</v>
      </c>
      <c r="CF10">
        <f t="shared" ca="1" si="16"/>
        <v>110</v>
      </c>
      <c r="CG10" s="32"/>
      <c r="CH10">
        <v>8</v>
      </c>
      <c r="CJ10">
        <f t="shared" ca="1" si="17"/>
        <v>0</v>
      </c>
      <c r="CK10" s="34"/>
      <c r="CL10">
        <v>8</v>
      </c>
      <c r="CM10" t="str">
        <f ca="1"/>
        <v>SANTIAGO MENDIRICHAGA</v>
      </c>
      <c r="CN10">
        <f t="shared" ca="1" si="18"/>
        <v>0</v>
      </c>
      <c r="CO10" s="32"/>
      <c r="CP10">
        <v>8</v>
      </c>
      <c r="CR10">
        <f t="shared" ca="1" si="19"/>
        <v>0</v>
      </c>
      <c r="CS10" s="34"/>
      <c r="CT10">
        <v>8</v>
      </c>
      <c r="CV10">
        <f t="shared" ca="1" si="20"/>
        <v>0</v>
      </c>
      <c r="CW10" s="32"/>
      <c r="CX10">
        <v>8</v>
      </c>
      <c r="CZ10">
        <f t="shared" ca="1" si="21"/>
        <v>0</v>
      </c>
      <c r="DA10" s="34"/>
      <c r="DB10">
        <v>8</v>
      </c>
      <c r="DD10">
        <f t="shared" ca="1" si="22"/>
        <v>0</v>
      </c>
      <c r="DE10" s="32"/>
      <c r="DF10">
        <v>8</v>
      </c>
      <c r="DH10">
        <f t="shared" ca="1" si="23"/>
        <v>0</v>
      </c>
    </row>
    <row r="11" spans="1:112">
      <c r="A11" s="63" t="str">
        <f ca="1"/>
        <v>NEREA AIZPURUA</v>
      </c>
      <c r="B11" s="63" t="str">
        <f ca="1"/>
        <v>Atss</v>
      </c>
      <c r="C11" s="64" t="str">
        <f ca="1"/>
        <v>S21</v>
      </c>
      <c r="D11" s="64" t="str">
        <f ca="1"/>
        <v>F</v>
      </c>
      <c r="E11" s="63">
        <f ca="1"/>
        <v>2005</v>
      </c>
      <c r="F11" s="63">
        <f ca="1"/>
        <v>820</v>
      </c>
      <c r="G11" s="63">
        <f ca="1"/>
        <v>0</v>
      </c>
      <c r="H11" s="63">
        <f ca="1"/>
        <v>0</v>
      </c>
      <c r="I11" s="63">
        <f ca="1"/>
        <v>0</v>
      </c>
      <c r="J11" s="63">
        <f ca="1"/>
        <v>0</v>
      </c>
      <c r="K11" s="63">
        <f ca="1"/>
        <v>0</v>
      </c>
      <c r="L11" s="63">
        <f ca="1"/>
        <v>0</v>
      </c>
      <c r="M11" s="63">
        <f ca="1"/>
        <v>0</v>
      </c>
      <c r="N11" s="63">
        <f ca="1"/>
        <v>0</v>
      </c>
      <c r="O11" s="63">
        <f ca="1"/>
        <v>820</v>
      </c>
      <c r="P11" s="63">
        <v>9</v>
      </c>
      <c r="R11">
        <v>9</v>
      </c>
      <c r="T11">
        <f t="shared" ca="1" si="0"/>
        <v>0</v>
      </c>
      <c r="U11" s="32"/>
      <c r="V11">
        <v>9</v>
      </c>
      <c r="X11">
        <f t="shared" ca="1" si="1"/>
        <v>0</v>
      </c>
      <c r="Y11" s="34"/>
      <c r="Z11">
        <v>9</v>
      </c>
      <c r="AB11">
        <f t="shared" ca="1" si="2"/>
        <v>0</v>
      </c>
      <c r="AC11" s="32"/>
      <c r="AD11">
        <v>9</v>
      </c>
      <c r="AF11">
        <f t="shared" ca="1" si="3"/>
        <v>0</v>
      </c>
      <c r="AG11" s="34"/>
      <c r="AH11">
        <v>9</v>
      </c>
      <c r="AI11" t="str">
        <f ca="1"/>
        <v>DANEL HERIZ</v>
      </c>
      <c r="AJ11">
        <f t="shared" ca="1" si="4"/>
        <v>81.25</v>
      </c>
      <c r="AK11" s="32"/>
      <c r="AL11">
        <v>9</v>
      </c>
      <c r="AN11">
        <f t="shared" ca="1" si="5"/>
        <v>0</v>
      </c>
      <c r="AO11" s="34"/>
      <c r="AP11">
        <v>9</v>
      </c>
      <c r="AQ11" t="str">
        <f ca="1"/>
        <v>ALONSO SAINZ DE DIEGO</v>
      </c>
      <c r="AR11">
        <f t="shared" ca="1" si="6"/>
        <v>60</v>
      </c>
      <c r="AS11" s="32"/>
      <c r="AT11">
        <v>9</v>
      </c>
      <c r="AV11">
        <f t="shared" ca="1" si="7"/>
        <v>0</v>
      </c>
      <c r="AW11" s="34"/>
      <c r="AX11">
        <v>9</v>
      </c>
      <c r="AY11" t="str">
        <f ca="1"/>
        <v>LANDER CERECEDA</v>
      </c>
      <c r="AZ11">
        <f t="shared" ca="1" si="8"/>
        <v>220</v>
      </c>
      <c r="BA11" s="32"/>
      <c r="BB11">
        <v>9</v>
      </c>
      <c r="BD11">
        <f t="shared" ca="1" si="9"/>
        <v>0</v>
      </c>
      <c r="BE11" s="34"/>
      <c r="BF11">
        <v>9</v>
      </c>
      <c r="BG11" t="str">
        <f ca="1"/>
        <v>UNAI DIAZ DE SARRALDE</v>
      </c>
      <c r="BH11">
        <f t="shared" ca="1" si="10"/>
        <v>0</v>
      </c>
      <c r="BI11" s="32"/>
      <c r="BJ11">
        <v>9</v>
      </c>
      <c r="BL11">
        <f t="shared" ca="1" si="11"/>
        <v>0</v>
      </c>
      <c r="BM11" s="34"/>
      <c r="BN11">
        <v>9</v>
      </c>
      <c r="BO11" t="str">
        <f ca="1"/>
        <v>HODEI MANCHA</v>
      </c>
      <c r="BP11">
        <f t="shared" ca="1" si="12"/>
        <v>560</v>
      </c>
      <c r="BQ11" s="32"/>
      <c r="BR11">
        <v>9</v>
      </c>
      <c r="BT11">
        <f t="shared" ca="1" si="13"/>
        <v>0</v>
      </c>
      <c r="BU11" s="34"/>
      <c r="BV11">
        <v>9</v>
      </c>
      <c r="BW11" t="str">
        <f ca="1"/>
        <v>MARTINS NOSA</v>
      </c>
      <c r="BX11">
        <f t="shared" ca="1" si="14"/>
        <v>120</v>
      </c>
      <c r="BY11" s="32"/>
      <c r="BZ11">
        <v>9</v>
      </c>
      <c r="CB11">
        <f t="shared" ca="1" si="15"/>
        <v>0</v>
      </c>
      <c r="CC11" s="34"/>
      <c r="CD11">
        <v>9</v>
      </c>
      <c r="CE11" t="str">
        <f ca="1"/>
        <v>ANDRES ALONSO</v>
      </c>
      <c r="CF11">
        <f t="shared" ca="1" si="16"/>
        <v>100</v>
      </c>
      <c r="CG11" s="32"/>
      <c r="CH11">
        <v>9</v>
      </c>
      <c r="CJ11">
        <f t="shared" ca="1" si="17"/>
        <v>0</v>
      </c>
      <c r="CK11" s="34"/>
      <c r="CL11">
        <v>9</v>
      </c>
      <c r="CM11" t="str">
        <f ca="1"/>
        <v>IÑAKI IMAZ</v>
      </c>
      <c r="CN11">
        <f t="shared" ca="1" si="18"/>
        <v>0</v>
      </c>
      <c r="CO11" s="32"/>
      <c r="CP11">
        <v>9</v>
      </c>
      <c r="CR11">
        <f t="shared" ca="1" si="19"/>
        <v>0</v>
      </c>
      <c r="CS11" s="34"/>
      <c r="CT11">
        <v>9</v>
      </c>
      <c r="CV11">
        <f t="shared" ca="1" si="20"/>
        <v>0</v>
      </c>
      <c r="CW11" s="32"/>
      <c r="CX11">
        <v>9</v>
      </c>
      <c r="CZ11">
        <f t="shared" ca="1" si="21"/>
        <v>0</v>
      </c>
      <c r="DA11" s="34"/>
      <c r="DB11">
        <v>9</v>
      </c>
      <c r="DD11">
        <f t="shared" ca="1" si="22"/>
        <v>0</v>
      </c>
      <c r="DE11" s="32"/>
      <c r="DF11">
        <v>9</v>
      </c>
      <c r="DH11">
        <f t="shared" ca="1" si="23"/>
        <v>0</v>
      </c>
    </row>
    <row r="12" spans="1:112">
      <c r="A12" s="63" t="str">
        <f ca="1"/>
        <v>MARKEL ARROYO</v>
      </c>
      <c r="B12" s="63" t="str">
        <f ca="1"/>
        <v>Abadiño</v>
      </c>
      <c r="C12" s="64" t="str">
        <f ca="1"/>
        <v>JUV</v>
      </c>
      <c r="D12" s="64" t="str">
        <f ca="1"/>
        <v>M</v>
      </c>
      <c r="E12" s="63">
        <f ca="1"/>
        <v>2008</v>
      </c>
      <c r="F12" s="63">
        <f ca="1"/>
        <v>275</v>
      </c>
      <c r="G12" s="63">
        <f ca="1"/>
        <v>150</v>
      </c>
      <c r="H12" s="63">
        <f ca="1"/>
        <v>0</v>
      </c>
      <c r="I12" s="63">
        <f ca="1"/>
        <v>0</v>
      </c>
      <c r="J12" s="63">
        <f ca="1"/>
        <v>135</v>
      </c>
      <c r="K12" s="63">
        <f ca="1"/>
        <v>243</v>
      </c>
      <c r="L12" s="63">
        <f ca="1"/>
        <v>0</v>
      </c>
      <c r="M12" s="63">
        <f ca="1"/>
        <v>0</v>
      </c>
      <c r="N12" s="63">
        <f ca="1"/>
        <v>0</v>
      </c>
      <c r="O12" s="63">
        <f ca="1"/>
        <v>803</v>
      </c>
      <c r="P12" s="63">
        <v>10</v>
      </c>
      <c r="R12">
        <v>10</v>
      </c>
      <c r="T12">
        <f t="shared" ca="1" si="0"/>
        <v>0</v>
      </c>
      <c r="U12" s="32"/>
      <c r="V12">
        <v>10</v>
      </c>
      <c r="X12">
        <f t="shared" ca="1" si="1"/>
        <v>0</v>
      </c>
      <c r="Y12" s="34"/>
      <c r="Z12">
        <v>10</v>
      </c>
      <c r="AB12">
        <f t="shared" ca="1" si="2"/>
        <v>0</v>
      </c>
      <c r="AC12" s="32"/>
      <c r="AD12">
        <v>10</v>
      </c>
      <c r="AF12">
        <f t="shared" ca="1" si="3"/>
        <v>0</v>
      </c>
      <c r="AG12" s="34"/>
      <c r="AH12">
        <v>10</v>
      </c>
      <c r="AI12" t="str">
        <f ca="1"/>
        <v>AIMAR HERIZ</v>
      </c>
      <c r="AJ12">
        <f t="shared" ca="1" si="4"/>
        <v>65</v>
      </c>
      <c r="AK12" s="32"/>
      <c r="AL12">
        <v>10</v>
      </c>
      <c r="AN12">
        <f t="shared" ca="1" si="5"/>
        <v>0</v>
      </c>
      <c r="AO12" s="34"/>
      <c r="AP12">
        <v>10</v>
      </c>
      <c r="AQ12" t="str">
        <f ca="1"/>
        <v>ADRIAN SEVILLA</v>
      </c>
      <c r="AR12">
        <f t="shared" ca="1" si="6"/>
        <v>60</v>
      </c>
      <c r="AS12" s="32"/>
      <c r="AT12">
        <v>10</v>
      </c>
      <c r="AV12">
        <f t="shared" ca="1" si="7"/>
        <v>0</v>
      </c>
      <c r="AW12" s="34"/>
      <c r="AX12">
        <v>10</v>
      </c>
      <c r="AY12" t="str">
        <f ca="1"/>
        <v>JULEN VALLEJO</v>
      </c>
      <c r="AZ12">
        <f t="shared" ca="1" si="8"/>
        <v>145</v>
      </c>
      <c r="BA12" s="32"/>
      <c r="BB12">
        <v>10</v>
      </c>
      <c r="BD12">
        <f t="shared" ca="1" si="9"/>
        <v>0</v>
      </c>
      <c r="BE12" s="34"/>
      <c r="BF12">
        <v>10</v>
      </c>
      <c r="BG12" t="str">
        <f ca="1"/>
        <v>AITOR PFLUEGL</v>
      </c>
      <c r="BH12">
        <f t="shared" ca="1" si="10"/>
        <v>0</v>
      </c>
      <c r="BI12" s="32"/>
      <c r="BJ12">
        <v>10</v>
      </c>
      <c r="BL12">
        <f t="shared" ca="1" si="11"/>
        <v>0</v>
      </c>
      <c r="BM12" s="34"/>
      <c r="BN12">
        <v>10</v>
      </c>
      <c r="BO12" t="str">
        <f ca="1"/>
        <v>AIMAR INSAUSTI</v>
      </c>
      <c r="BP12">
        <f t="shared" ca="1" si="12"/>
        <v>460</v>
      </c>
      <c r="BQ12" s="32"/>
      <c r="BR12">
        <v>10</v>
      </c>
      <c r="BT12">
        <f t="shared" ca="1" si="13"/>
        <v>0</v>
      </c>
      <c r="BU12" s="34"/>
      <c r="BV12">
        <v>10</v>
      </c>
      <c r="BW12" t="str">
        <f ca="1"/>
        <v>ADRIAN MOURIZ</v>
      </c>
      <c r="BX12">
        <f t="shared" ca="1" si="14"/>
        <v>60</v>
      </c>
      <c r="BY12" s="32"/>
      <c r="BZ12">
        <v>10</v>
      </c>
      <c r="CB12">
        <f t="shared" ca="1" si="15"/>
        <v>0</v>
      </c>
      <c r="CC12" s="34"/>
      <c r="CD12">
        <v>10</v>
      </c>
      <c r="CE12" t="str">
        <f ca="1"/>
        <v>ROBERTO PRADANOS</v>
      </c>
      <c r="CF12">
        <f t="shared" ca="1" si="16"/>
        <v>100</v>
      </c>
      <c r="CG12" s="32"/>
      <c r="CH12">
        <v>10</v>
      </c>
      <c r="CJ12">
        <f t="shared" ca="1" si="17"/>
        <v>0</v>
      </c>
      <c r="CK12" s="34"/>
      <c r="CL12">
        <v>10</v>
      </c>
      <c r="CM12" t="str">
        <f ca="1"/>
        <v>VICTOR PERALTA</v>
      </c>
      <c r="CN12">
        <f t="shared" ca="1" si="18"/>
        <v>0</v>
      </c>
      <c r="CO12" s="32"/>
      <c r="CP12">
        <v>10</v>
      </c>
      <c r="CR12">
        <f t="shared" ca="1" si="19"/>
        <v>0</v>
      </c>
      <c r="CS12" s="34"/>
      <c r="CT12">
        <v>10</v>
      </c>
      <c r="CV12">
        <f t="shared" ca="1" si="20"/>
        <v>0</v>
      </c>
      <c r="CW12" s="32"/>
      <c r="CX12">
        <v>10</v>
      </c>
      <c r="CZ12">
        <f t="shared" ca="1" si="21"/>
        <v>0</v>
      </c>
      <c r="DA12" s="34"/>
      <c r="DB12">
        <v>10</v>
      </c>
      <c r="DD12">
        <f t="shared" ca="1" si="22"/>
        <v>0</v>
      </c>
      <c r="DE12" s="32"/>
      <c r="DF12">
        <v>10</v>
      </c>
      <c r="DH12">
        <f t="shared" ca="1" si="23"/>
        <v>0</v>
      </c>
    </row>
    <row r="13" spans="1:112">
      <c r="A13" s="63" t="str">
        <f ca="1"/>
        <v>XABI LEGARRA</v>
      </c>
      <c r="B13" s="63" t="str">
        <f ca="1"/>
        <v>Beraun</v>
      </c>
      <c r="C13" s="64" t="str">
        <f ca="1"/>
        <v>V-40</v>
      </c>
      <c r="D13" s="64" t="str">
        <f ca="1"/>
        <v>M</v>
      </c>
      <c r="E13" s="63">
        <f ca="1"/>
        <v>1984</v>
      </c>
      <c r="F13" s="63">
        <f ca="1"/>
        <v>330</v>
      </c>
      <c r="G13" s="63">
        <f ca="1"/>
        <v>0</v>
      </c>
      <c r="H13" s="63">
        <f ca="1"/>
        <v>0</v>
      </c>
      <c r="I13" s="63">
        <f ca="1"/>
        <v>0</v>
      </c>
      <c r="J13" s="63">
        <f ca="1"/>
        <v>0</v>
      </c>
      <c r="K13" s="63">
        <f ca="1"/>
        <v>400</v>
      </c>
      <c r="L13" s="63">
        <f ca="1"/>
        <v>0</v>
      </c>
      <c r="M13" s="63">
        <f ca="1"/>
        <v>0</v>
      </c>
      <c r="N13" s="63">
        <f ca="1"/>
        <v>0</v>
      </c>
      <c r="O13" s="63">
        <f ca="1"/>
        <v>730</v>
      </c>
      <c r="P13" s="63">
        <v>11</v>
      </c>
      <c r="R13">
        <v>11</v>
      </c>
      <c r="T13">
        <f t="shared" ca="1" si="0"/>
        <v>0</v>
      </c>
      <c r="U13" s="32"/>
      <c r="V13">
        <v>11</v>
      </c>
      <c r="X13">
        <f t="shared" ca="1" si="1"/>
        <v>0</v>
      </c>
      <c r="Y13" s="34"/>
      <c r="Z13">
        <v>11</v>
      </c>
      <c r="AB13">
        <f t="shared" ca="1" si="2"/>
        <v>0</v>
      </c>
      <c r="AC13" s="32"/>
      <c r="AD13">
        <v>11</v>
      </c>
      <c r="AF13">
        <f t="shared" ca="1" si="3"/>
        <v>0</v>
      </c>
      <c r="AG13" s="34"/>
      <c r="AH13">
        <v>11</v>
      </c>
      <c r="AI13" t="str">
        <f ca="1"/>
        <v>IKER JOYAS</v>
      </c>
      <c r="AJ13">
        <f t="shared" ca="1" si="4"/>
        <v>50</v>
      </c>
      <c r="AK13" s="32"/>
      <c r="AL13">
        <v>11</v>
      </c>
      <c r="AN13">
        <f t="shared" ca="1" si="5"/>
        <v>0</v>
      </c>
      <c r="AO13" s="34"/>
      <c r="AP13">
        <v>11</v>
      </c>
      <c r="AQ13" t="str">
        <f ca="1"/>
        <v>ZIHONG CHEN</v>
      </c>
      <c r="AR13">
        <f t="shared" ca="1" si="6"/>
        <v>60</v>
      </c>
      <c r="AS13" s="32"/>
      <c r="AT13">
        <v>11</v>
      </c>
      <c r="AV13">
        <f t="shared" ca="1" si="7"/>
        <v>0</v>
      </c>
      <c r="AW13" s="34"/>
      <c r="AX13">
        <v>11</v>
      </c>
      <c r="AY13" t="str">
        <f ca="1"/>
        <v>UNAX SAGARDIA</v>
      </c>
      <c r="AZ13">
        <f t="shared" ca="1" si="8"/>
        <v>122.5</v>
      </c>
      <c r="BA13" s="32"/>
      <c r="BB13">
        <v>11</v>
      </c>
      <c r="BD13">
        <f t="shared" ca="1" si="9"/>
        <v>0</v>
      </c>
      <c r="BE13" s="34"/>
      <c r="BF13">
        <v>11</v>
      </c>
      <c r="BG13" t="str">
        <f ca="1"/>
        <v>OIER BARRIUSO</v>
      </c>
      <c r="BH13">
        <f t="shared" ca="1" si="10"/>
        <v>0</v>
      </c>
      <c r="BI13" s="32"/>
      <c r="BM13" s="34"/>
      <c r="BN13">
        <v>11</v>
      </c>
      <c r="BO13" t="str">
        <f ca="1"/>
        <v>EDER CASTRESANA</v>
      </c>
      <c r="BP13">
        <f t="shared" ca="1" si="12"/>
        <v>406</v>
      </c>
      <c r="BQ13" s="32"/>
      <c r="BR13">
        <v>11</v>
      </c>
      <c r="BT13">
        <f t="shared" ca="1" si="13"/>
        <v>0</v>
      </c>
      <c r="BU13" s="34"/>
      <c r="BV13">
        <v>11</v>
      </c>
      <c r="BW13" t="str">
        <f ca="1"/>
        <v>ALEXANDER ABAIGAR</v>
      </c>
      <c r="BX13">
        <f t="shared" ca="1" si="14"/>
        <v>60</v>
      </c>
      <c r="BY13" s="32"/>
      <c r="CC13" s="34"/>
      <c r="CD13">
        <v>11</v>
      </c>
      <c r="CE13" t="str">
        <f ca="1"/>
        <v>IÑIGO LOPEZ</v>
      </c>
      <c r="CF13">
        <f t="shared" ca="1" si="16"/>
        <v>90</v>
      </c>
      <c r="CG13" s="32"/>
      <c r="CK13" s="34"/>
      <c r="CL13">
        <v>11</v>
      </c>
      <c r="CM13" t="str">
        <f ca="1"/>
        <v>JOSE ANTONIO BLANCO</v>
      </c>
      <c r="CN13">
        <f t="shared" ca="1" si="18"/>
        <v>0</v>
      </c>
      <c r="CO13" s="32"/>
      <c r="CS13" s="34"/>
      <c r="CT13">
        <v>11</v>
      </c>
      <c r="CV13">
        <f t="shared" ca="1" si="20"/>
        <v>0</v>
      </c>
      <c r="CW13" s="32"/>
      <c r="DA13" s="34"/>
      <c r="DE13" s="32"/>
    </row>
    <row r="14" spans="1:112">
      <c r="A14" s="63" t="str">
        <f ca="1"/>
        <v>HAITZ MINGUEZ</v>
      </c>
      <c r="B14" s="63" t="str">
        <f ca="1"/>
        <v>Koipus</v>
      </c>
      <c r="C14" s="64" t="str">
        <f ca="1"/>
        <v>S21</v>
      </c>
      <c r="D14" s="64" t="str">
        <f ca="1"/>
        <v>M</v>
      </c>
      <c r="E14" s="63">
        <f ca="1"/>
        <v>2005</v>
      </c>
      <c r="F14" s="63">
        <f ca="1"/>
        <v>80</v>
      </c>
      <c r="G14" s="63">
        <f ca="1"/>
        <v>0</v>
      </c>
      <c r="H14" s="63">
        <f ca="1"/>
        <v>0</v>
      </c>
      <c r="I14" s="63">
        <f ca="1"/>
        <v>0</v>
      </c>
      <c r="J14" s="63">
        <f ca="1"/>
        <v>0</v>
      </c>
      <c r="K14" s="63">
        <f ca="1"/>
        <v>630</v>
      </c>
      <c r="L14" s="63">
        <f ca="1"/>
        <v>0</v>
      </c>
      <c r="M14" s="63">
        <f ca="1"/>
        <v>0</v>
      </c>
      <c r="N14" s="63">
        <f ca="1"/>
        <v>0</v>
      </c>
      <c r="O14" s="63">
        <f ca="1"/>
        <v>710</v>
      </c>
      <c r="P14" s="63">
        <v>12</v>
      </c>
      <c r="R14">
        <v>12</v>
      </c>
      <c r="T14">
        <f t="shared" ca="1" si="0"/>
        <v>0</v>
      </c>
      <c r="U14" s="32"/>
      <c r="V14">
        <v>12</v>
      </c>
      <c r="X14">
        <f t="shared" ca="1" si="1"/>
        <v>0</v>
      </c>
      <c r="Y14" s="34"/>
      <c r="Z14">
        <v>12</v>
      </c>
      <c r="AB14">
        <f t="shared" ca="1" si="2"/>
        <v>0</v>
      </c>
      <c r="AC14" s="32"/>
      <c r="AD14">
        <v>12</v>
      </c>
      <c r="AF14">
        <f t="shared" ca="1" si="3"/>
        <v>0</v>
      </c>
      <c r="AG14" s="34"/>
      <c r="AH14">
        <v>12</v>
      </c>
      <c r="AI14" t="str">
        <f ca="1"/>
        <v>XABIER LAKA</v>
      </c>
      <c r="AJ14">
        <f t="shared" ca="1" si="4"/>
        <v>40</v>
      </c>
      <c r="AK14" s="32"/>
      <c r="AL14">
        <v>12</v>
      </c>
      <c r="AN14">
        <f t="shared" ca="1" si="5"/>
        <v>0</v>
      </c>
      <c r="AO14" s="34"/>
      <c r="AP14">
        <v>12</v>
      </c>
      <c r="AQ14" t="str">
        <f ca="1"/>
        <v>GALDER ETXEBARRIA</v>
      </c>
      <c r="AR14">
        <f t="shared" ca="1" si="6"/>
        <v>60</v>
      </c>
      <c r="AS14" s="32"/>
      <c r="AT14">
        <v>12</v>
      </c>
      <c r="AV14">
        <f t="shared" ca="1" si="7"/>
        <v>0</v>
      </c>
      <c r="AW14" s="34"/>
      <c r="AX14">
        <v>12</v>
      </c>
      <c r="AY14" t="str">
        <f ca="1"/>
        <v>ALEX SANTAMARTA</v>
      </c>
      <c r="AZ14">
        <f t="shared" ca="1" si="8"/>
        <v>110</v>
      </c>
      <c r="BA14" s="32"/>
      <c r="BB14">
        <v>12</v>
      </c>
      <c r="BD14">
        <f t="shared" ca="1" si="9"/>
        <v>0</v>
      </c>
      <c r="BE14" s="34"/>
      <c r="BF14">
        <v>12</v>
      </c>
      <c r="BG14" t="str">
        <f ca="1"/>
        <v>AIMAR REBOLLO</v>
      </c>
      <c r="BH14">
        <f t="shared" ca="1" si="10"/>
        <v>0</v>
      </c>
      <c r="BI14" s="32"/>
      <c r="BM14" s="34"/>
      <c r="BN14">
        <v>12</v>
      </c>
      <c r="BO14" t="str">
        <f ca="1"/>
        <v>JORGE ESTEVEZ</v>
      </c>
      <c r="BP14">
        <f t="shared" ca="1" si="12"/>
        <v>386</v>
      </c>
      <c r="BQ14" s="32"/>
      <c r="BR14">
        <v>12</v>
      </c>
      <c r="BT14">
        <f t="shared" ca="1" si="13"/>
        <v>0</v>
      </c>
      <c r="BU14" s="34"/>
      <c r="BV14">
        <v>12</v>
      </c>
      <c r="BW14" t="str">
        <f ca="1"/>
        <v>AITOR VALVERDE</v>
      </c>
      <c r="BX14">
        <f t="shared" ca="1" si="14"/>
        <v>55</v>
      </c>
      <c r="BY14" s="32"/>
      <c r="CC14" s="34"/>
      <c r="CD14">
        <v>12</v>
      </c>
      <c r="CE14" t="str">
        <f ca="1"/>
        <v>JORGE BIRITXINAGA</v>
      </c>
      <c r="CF14">
        <f t="shared" ca="1" si="16"/>
        <v>180</v>
      </c>
      <c r="CG14" s="32"/>
      <c r="CK14" s="34"/>
      <c r="CL14">
        <v>12</v>
      </c>
      <c r="CM14" t="str">
        <f ca="1"/>
        <v>JESUS MARIA PLAZA</v>
      </c>
      <c r="CN14">
        <f t="shared" ca="1" si="18"/>
        <v>0</v>
      </c>
      <c r="CO14" s="32"/>
      <c r="CS14" s="34"/>
      <c r="CT14">
        <v>12</v>
      </c>
      <c r="CV14">
        <f t="shared" ca="1" si="20"/>
        <v>0</v>
      </c>
      <c r="CW14" s="32"/>
      <c r="DA14" s="34"/>
      <c r="DE14" s="32"/>
    </row>
    <row r="15" spans="1:112">
      <c r="A15" s="63" t="str">
        <f ca="1"/>
        <v>ENEKO RODRIGUEZ</v>
      </c>
      <c r="B15" s="63" t="str">
        <f ca="1"/>
        <v>Leka Enea</v>
      </c>
      <c r="C15" s="64" t="str">
        <f ca="1"/>
        <v>JUV</v>
      </c>
      <c r="D15" s="64" t="str">
        <f ca="1"/>
        <v>M</v>
      </c>
      <c r="E15" s="63">
        <f ca="1"/>
        <v>2008</v>
      </c>
      <c r="F15" s="63">
        <f ca="1"/>
        <v>400</v>
      </c>
      <c r="G15" s="63">
        <f ca="1"/>
        <v>0</v>
      </c>
      <c r="H15" s="63">
        <f ca="1"/>
        <v>0</v>
      </c>
      <c r="I15" s="63">
        <f ca="1"/>
        <v>0</v>
      </c>
      <c r="J15" s="63">
        <f ca="1"/>
        <v>0</v>
      </c>
      <c r="K15" s="63">
        <f ca="1"/>
        <v>270</v>
      </c>
      <c r="L15" s="63">
        <f ca="1"/>
        <v>0</v>
      </c>
      <c r="M15" s="63">
        <f ca="1"/>
        <v>0</v>
      </c>
      <c r="N15" s="63">
        <f ca="1"/>
        <v>0</v>
      </c>
      <c r="O15" s="63">
        <f ca="1"/>
        <v>670</v>
      </c>
      <c r="P15" s="63">
        <v>13</v>
      </c>
      <c r="R15">
        <v>13</v>
      </c>
      <c r="T15">
        <f t="shared" ca="1" si="0"/>
        <v>0</v>
      </c>
      <c r="U15" s="32"/>
      <c r="V15">
        <v>13</v>
      </c>
      <c r="X15">
        <f t="shared" ca="1" si="1"/>
        <v>0</v>
      </c>
      <c r="Y15" s="34"/>
      <c r="Z15">
        <v>13</v>
      </c>
      <c r="AB15">
        <f t="shared" ca="1" si="2"/>
        <v>0</v>
      </c>
      <c r="AC15" s="32"/>
      <c r="AD15">
        <v>13</v>
      </c>
      <c r="AF15">
        <f t="shared" ca="1" si="3"/>
        <v>0</v>
      </c>
      <c r="AG15" s="34"/>
      <c r="AH15">
        <v>13</v>
      </c>
      <c r="AI15" t="str">
        <f ca="1"/>
        <v>AGER ZORROZUA</v>
      </c>
      <c r="AJ15">
        <f t="shared" ca="1" si="4"/>
        <v>40</v>
      </c>
      <c r="AK15" s="32"/>
      <c r="AL15">
        <v>13</v>
      </c>
      <c r="AN15">
        <f t="shared" ca="1" si="5"/>
        <v>0</v>
      </c>
      <c r="AO15" s="34"/>
      <c r="AP15">
        <v>13</v>
      </c>
      <c r="AQ15" t="str">
        <f ca="1"/>
        <v>OIER IZQUIERDO</v>
      </c>
      <c r="AR15">
        <f t="shared" ca="1" si="6"/>
        <v>60</v>
      </c>
      <c r="AS15" s="32"/>
      <c r="AT15">
        <v>13</v>
      </c>
      <c r="AV15">
        <f t="shared" ca="1" si="7"/>
        <v>0</v>
      </c>
      <c r="AW15" s="34"/>
      <c r="AX15">
        <v>13</v>
      </c>
      <c r="AY15" t="str">
        <f ca="1"/>
        <v>ALVARO CEA</v>
      </c>
      <c r="AZ15">
        <f t="shared" ca="1" si="8"/>
        <v>100</v>
      </c>
      <c r="BA15" s="32"/>
      <c r="BB15">
        <v>13</v>
      </c>
      <c r="BD15">
        <f t="shared" ca="1" si="9"/>
        <v>0</v>
      </c>
      <c r="BE15" s="34"/>
      <c r="BF15">
        <v>13</v>
      </c>
      <c r="BH15">
        <f t="shared" ca="1" si="10"/>
        <v>0</v>
      </c>
      <c r="BI15" s="32"/>
      <c r="BM15" s="34"/>
      <c r="BN15">
        <v>13</v>
      </c>
      <c r="BO15" t="str">
        <f ca="1"/>
        <v>ANDER MADINABEITIA</v>
      </c>
      <c r="BP15">
        <f t="shared" ca="1" si="12"/>
        <v>320</v>
      </c>
      <c r="BQ15" s="32"/>
      <c r="BR15">
        <v>13</v>
      </c>
      <c r="BT15">
        <f t="shared" ca="1" si="13"/>
        <v>0</v>
      </c>
      <c r="BU15" s="34"/>
      <c r="BV15">
        <v>13</v>
      </c>
      <c r="BW15" t="str">
        <f ca="1"/>
        <v>MIKEL DIAZ</v>
      </c>
      <c r="BX15">
        <f t="shared" ca="1" si="14"/>
        <v>55</v>
      </c>
      <c r="BY15" s="32"/>
      <c r="CC15" s="34"/>
      <c r="CD15">
        <v>13</v>
      </c>
      <c r="CE15" t="str">
        <f ca="1"/>
        <v>EDUARDO ORTIZ CALZADA</v>
      </c>
      <c r="CF15">
        <f t="shared" ca="1" si="16"/>
        <v>90</v>
      </c>
      <c r="CG15" s="32"/>
      <c r="CK15" s="34"/>
      <c r="CL15">
        <v>13</v>
      </c>
      <c r="CN15">
        <f t="shared" ca="1" si="18"/>
        <v>0</v>
      </c>
      <c r="CO15" s="32"/>
      <c r="CS15" s="34"/>
      <c r="CT15">
        <v>13</v>
      </c>
      <c r="CV15">
        <f t="shared" ca="1" si="20"/>
        <v>0</v>
      </c>
      <c r="CW15" s="32"/>
      <c r="DA15" s="34"/>
      <c r="DE15" s="32"/>
    </row>
    <row r="16" spans="1:112">
      <c r="A16" s="63" t="str">
        <f ca="1"/>
        <v>DANIEL REBORDINOS</v>
      </c>
      <c r="B16" s="63" t="str">
        <f ca="1"/>
        <v>Atss</v>
      </c>
      <c r="C16" s="64" t="str">
        <f ca="1"/>
        <v>V-65</v>
      </c>
      <c r="D16" s="64" t="str">
        <f ca="1"/>
        <v>M</v>
      </c>
      <c r="E16" s="63">
        <f ca="1"/>
        <v>0</v>
      </c>
      <c r="F16" s="63">
        <f ca="1"/>
        <v>90</v>
      </c>
      <c r="G16" s="63">
        <f ca="1"/>
        <v>100</v>
      </c>
      <c r="H16" s="63">
        <f ca="1"/>
        <v>0</v>
      </c>
      <c r="I16" s="63">
        <f ca="1"/>
        <v>0</v>
      </c>
      <c r="J16" s="63">
        <f ca="1"/>
        <v>0</v>
      </c>
      <c r="K16" s="63">
        <f ca="1"/>
        <v>420</v>
      </c>
      <c r="L16" s="63">
        <f ca="1"/>
        <v>0</v>
      </c>
      <c r="M16" s="63">
        <f ca="1"/>
        <v>0</v>
      </c>
      <c r="N16" s="63">
        <f ca="1"/>
        <v>0</v>
      </c>
      <c r="O16" s="63">
        <f ca="1"/>
        <v>610</v>
      </c>
      <c r="P16" s="63">
        <v>14</v>
      </c>
      <c r="R16">
        <v>14</v>
      </c>
      <c r="T16">
        <f t="shared" ca="1" si="0"/>
        <v>0</v>
      </c>
      <c r="U16" s="32"/>
      <c r="V16">
        <v>14</v>
      </c>
      <c r="X16">
        <f t="shared" ca="1" si="1"/>
        <v>0</v>
      </c>
      <c r="Y16" s="34"/>
      <c r="Z16">
        <v>14</v>
      </c>
      <c r="AB16">
        <f t="shared" ca="1" si="2"/>
        <v>0</v>
      </c>
      <c r="AC16" s="32"/>
      <c r="AD16">
        <v>14</v>
      </c>
      <c r="AF16">
        <f t="shared" ca="1" si="3"/>
        <v>0</v>
      </c>
      <c r="AG16" s="34"/>
      <c r="AH16">
        <v>14</v>
      </c>
      <c r="AI16" t="str">
        <f ca="1"/>
        <v>JON SANTAMARIA</v>
      </c>
      <c r="AJ16">
        <f t="shared" ca="1" si="4"/>
        <v>40</v>
      </c>
      <c r="AK16" s="32"/>
      <c r="AL16">
        <v>14</v>
      </c>
      <c r="AN16">
        <f t="shared" ca="1" si="5"/>
        <v>0</v>
      </c>
      <c r="AO16" s="34"/>
      <c r="AP16">
        <v>14</v>
      </c>
      <c r="AQ16" t="str">
        <f ca="1"/>
        <v>IBAI MENDEZ</v>
      </c>
      <c r="AR16">
        <f t="shared" ca="1" si="6"/>
        <v>20</v>
      </c>
      <c r="AS16" s="32"/>
      <c r="AT16">
        <v>14</v>
      </c>
      <c r="AV16">
        <f t="shared" ca="1" si="7"/>
        <v>0</v>
      </c>
      <c r="AW16" s="34"/>
      <c r="AX16">
        <v>14</v>
      </c>
      <c r="AY16" t="str">
        <f ca="1"/>
        <v>AIMAR GARCIA</v>
      </c>
      <c r="AZ16">
        <f t="shared" ca="1" si="8"/>
        <v>100</v>
      </c>
      <c r="BA16" s="32"/>
      <c r="BB16">
        <v>14</v>
      </c>
      <c r="BD16">
        <f t="shared" ca="1" si="9"/>
        <v>0</v>
      </c>
      <c r="BE16" s="34"/>
      <c r="BF16">
        <v>14</v>
      </c>
      <c r="BH16">
        <f t="shared" ca="1" si="10"/>
        <v>0</v>
      </c>
      <c r="BI16" s="32"/>
      <c r="BM16" s="34"/>
      <c r="BN16">
        <v>14</v>
      </c>
      <c r="BO16" t="str">
        <f ca="1"/>
        <v>GAIZKA HERROJO</v>
      </c>
      <c r="BP16">
        <f t="shared" ca="1" si="12"/>
        <v>313</v>
      </c>
      <c r="BQ16" s="32"/>
      <c r="BR16">
        <v>14</v>
      </c>
      <c r="BT16">
        <f t="shared" ca="1" si="13"/>
        <v>0</v>
      </c>
      <c r="BU16" s="34"/>
      <c r="BV16">
        <v>14</v>
      </c>
      <c r="BW16" t="str">
        <f ca="1"/>
        <v>PRIMITIVO ARROYO</v>
      </c>
      <c r="BX16">
        <f t="shared" ca="1" si="14"/>
        <v>20</v>
      </c>
      <c r="BY16" s="32"/>
      <c r="CC16" s="34"/>
      <c r="CD16">
        <v>14</v>
      </c>
      <c r="CE16" t="str">
        <f ca="1"/>
        <v>FRANCIS DANIEL REYES</v>
      </c>
      <c r="CF16">
        <f t="shared" ca="1" si="16"/>
        <v>60</v>
      </c>
      <c r="CG16" s="32"/>
      <c r="CK16" s="34"/>
      <c r="CL16">
        <v>14</v>
      </c>
      <c r="CN16">
        <f t="shared" ca="1" si="18"/>
        <v>0</v>
      </c>
      <c r="CO16" s="32"/>
      <c r="CS16" s="34"/>
      <c r="CT16">
        <v>14</v>
      </c>
      <c r="CV16">
        <f t="shared" ca="1" si="20"/>
        <v>0</v>
      </c>
      <c r="CW16" s="32"/>
      <c r="DA16" s="34"/>
      <c r="DE16" s="32"/>
    </row>
    <row r="17" spans="1:109">
      <c r="A17" s="63" t="str">
        <f ca="1"/>
        <v>DANIEL PALACIOS</v>
      </c>
      <c r="B17" s="63" t="str">
        <f ca="1"/>
        <v>Leka Enea</v>
      </c>
      <c r="C17" s="64" t="str">
        <f ca="1"/>
        <v>SEN</v>
      </c>
      <c r="D17" s="64" t="str">
        <f ca="1"/>
        <v>M</v>
      </c>
      <c r="E17" s="63">
        <f ca="1"/>
        <v>1997</v>
      </c>
      <c r="F17" s="63">
        <f ca="1"/>
        <v>610</v>
      </c>
      <c r="G17" s="63">
        <f ca="1"/>
        <v>0</v>
      </c>
      <c r="H17" s="63">
        <f ca="1"/>
        <v>0</v>
      </c>
      <c r="I17" s="63">
        <f ca="1"/>
        <v>0</v>
      </c>
      <c r="J17" s="63">
        <f ca="1"/>
        <v>0</v>
      </c>
      <c r="K17" s="63">
        <f ca="1"/>
        <v>0</v>
      </c>
      <c r="L17" s="63">
        <f ca="1"/>
        <v>0</v>
      </c>
      <c r="M17" s="63">
        <f ca="1"/>
        <v>0</v>
      </c>
      <c r="N17" s="63">
        <f ca="1"/>
        <v>0</v>
      </c>
      <c r="O17" s="63">
        <f ca="1"/>
        <v>610</v>
      </c>
      <c r="P17" s="63">
        <v>15</v>
      </c>
      <c r="R17">
        <v>15</v>
      </c>
      <c r="T17">
        <f t="shared" ca="1" si="0"/>
        <v>0</v>
      </c>
      <c r="U17" s="32"/>
      <c r="V17">
        <v>15</v>
      </c>
      <c r="X17">
        <f t="shared" ca="1" si="1"/>
        <v>0</v>
      </c>
      <c r="Y17" s="34"/>
      <c r="Z17">
        <v>15</v>
      </c>
      <c r="AB17">
        <f t="shared" ca="1" si="2"/>
        <v>0</v>
      </c>
      <c r="AC17" s="32"/>
      <c r="AD17">
        <v>15</v>
      </c>
      <c r="AF17">
        <f t="shared" ca="1" si="3"/>
        <v>0</v>
      </c>
      <c r="AG17" s="34"/>
      <c r="AH17">
        <v>15</v>
      </c>
      <c r="AI17" t="str">
        <f ca="1"/>
        <v>LUKEN VAZQUEZ</v>
      </c>
      <c r="AJ17">
        <f t="shared" ca="1" si="4"/>
        <v>40</v>
      </c>
      <c r="AK17" s="32"/>
      <c r="AL17">
        <v>15</v>
      </c>
      <c r="AN17">
        <f t="shared" ca="1" si="5"/>
        <v>0</v>
      </c>
      <c r="AO17" s="34"/>
      <c r="AP17">
        <v>15</v>
      </c>
      <c r="AQ17" t="str">
        <f ca="1"/>
        <v>ENEKO LASALDE</v>
      </c>
      <c r="AR17">
        <f t="shared" ca="1" si="6"/>
        <v>0</v>
      </c>
      <c r="AS17" s="32"/>
      <c r="AT17">
        <v>15</v>
      </c>
      <c r="AV17">
        <f t="shared" ca="1" si="7"/>
        <v>0</v>
      </c>
      <c r="AW17" s="34"/>
      <c r="AX17">
        <v>15</v>
      </c>
      <c r="AY17" t="str">
        <f ca="1"/>
        <v>DAVID ASENSIO</v>
      </c>
      <c r="AZ17">
        <f t="shared" ca="1" si="8"/>
        <v>90</v>
      </c>
      <c r="BA17" s="32"/>
      <c r="BB17">
        <v>15</v>
      </c>
      <c r="BD17">
        <f t="shared" ca="1" si="9"/>
        <v>0</v>
      </c>
      <c r="BE17" s="34"/>
      <c r="BF17">
        <v>15</v>
      </c>
      <c r="BH17">
        <f t="shared" ca="1" si="10"/>
        <v>0</v>
      </c>
      <c r="BI17" s="32"/>
      <c r="BM17" s="34"/>
      <c r="BN17">
        <v>15</v>
      </c>
      <c r="BO17" t="str">
        <f ca="1"/>
        <v>IBAI PEREZ</v>
      </c>
      <c r="BP17">
        <f t="shared" ca="1" si="12"/>
        <v>276</v>
      </c>
      <c r="BQ17" s="32"/>
      <c r="BR17">
        <v>15</v>
      </c>
      <c r="BT17">
        <f t="shared" ca="1" si="13"/>
        <v>0</v>
      </c>
      <c r="BU17" s="34"/>
      <c r="BV17">
        <v>15</v>
      </c>
      <c r="BW17" t="str">
        <f ca="1"/>
        <v>IÑAKI RUIZ</v>
      </c>
      <c r="BX17">
        <f t="shared" ca="1" si="14"/>
        <v>20</v>
      </c>
      <c r="BY17" s="32"/>
      <c r="CC17" s="34"/>
      <c r="CD17">
        <v>15</v>
      </c>
      <c r="CE17" t="str">
        <f ca="1"/>
        <v xml:space="preserve">IKER ANGULO </v>
      </c>
      <c r="CF17">
        <f t="shared" ca="1" si="16"/>
        <v>60</v>
      </c>
      <c r="CG17" s="32"/>
      <c r="CK17" s="34"/>
      <c r="CL17">
        <v>15</v>
      </c>
      <c r="CN17">
        <f t="shared" ca="1" si="18"/>
        <v>0</v>
      </c>
      <c r="CO17" s="32"/>
      <c r="CS17" s="34"/>
      <c r="CT17">
        <v>15</v>
      </c>
      <c r="CV17">
        <f t="shared" ca="1" si="20"/>
        <v>0</v>
      </c>
      <c r="CW17" s="32"/>
      <c r="DA17" s="34"/>
      <c r="DE17" s="32"/>
    </row>
    <row r="18" spans="1:109">
      <c r="A18" s="63" t="str">
        <f ca="1"/>
        <v>GAIZKA ALCUTEN</v>
      </c>
      <c r="B18" s="63" t="str">
        <f ca="1"/>
        <v>Gasteiz</v>
      </c>
      <c r="C18" s="64" t="str">
        <f ca="1"/>
        <v>SEN</v>
      </c>
      <c r="D18" s="64" t="str">
        <f ca="1"/>
        <v>M</v>
      </c>
      <c r="E18" s="63">
        <f ca="1"/>
        <v>2001</v>
      </c>
      <c r="F18" s="63">
        <f ca="1"/>
        <v>355</v>
      </c>
      <c r="G18" s="63">
        <f ca="1"/>
        <v>250</v>
      </c>
      <c r="H18" s="63">
        <f ca="1"/>
        <v>0</v>
      </c>
      <c r="I18" s="63">
        <f ca="1"/>
        <v>0</v>
      </c>
      <c r="J18" s="63">
        <f ca="1"/>
        <v>0</v>
      </c>
      <c r="K18" s="63">
        <f ca="1"/>
        <v>0</v>
      </c>
      <c r="L18" s="63">
        <f ca="1"/>
        <v>0</v>
      </c>
      <c r="M18" s="63">
        <f ca="1"/>
        <v>0</v>
      </c>
      <c r="N18" s="63">
        <f ca="1"/>
        <v>0</v>
      </c>
      <c r="O18" s="63">
        <f ca="1"/>
        <v>605</v>
      </c>
      <c r="P18" s="63">
        <v>16</v>
      </c>
      <c r="R18">
        <v>16</v>
      </c>
      <c r="T18">
        <f t="shared" ca="1" si="0"/>
        <v>0</v>
      </c>
      <c r="U18" s="32"/>
      <c r="V18">
        <v>16</v>
      </c>
      <c r="X18">
        <f t="shared" ca="1" si="1"/>
        <v>0</v>
      </c>
      <c r="Y18" s="34"/>
      <c r="Z18">
        <v>16</v>
      </c>
      <c r="AB18">
        <f t="shared" ca="1" si="2"/>
        <v>0</v>
      </c>
      <c r="AC18" s="32"/>
      <c r="AD18">
        <v>16</v>
      </c>
      <c r="AF18">
        <f t="shared" ca="1" si="3"/>
        <v>0</v>
      </c>
      <c r="AG18" s="34"/>
      <c r="AH18">
        <v>16</v>
      </c>
      <c r="AI18" t="str">
        <f ca="1"/>
        <v>MARKEL MORIANO</v>
      </c>
      <c r="AJ18">
        <f t="shared" ca="1" si="4"/>
        <v>40</v>
      </c>
      <c r="AK18" s="32"/>
      <c r="AL18">
        <v>16</v>
      </c>
      <c r="AN18">
        <f t="shared" ca="1" si="5"/>
        <v>0</v>
      </c>
      <c r="AO18" s="34"/>
      <c r="AP18">
        <v>16</v>
      </c>
      <c r="AQ18" t="str">
        <f ca="1"/>
        <v>EKAIN IRIARTE</v>
      </c>
      <c r="AR18">
        <f t="shared" ca="1" si="6"/>
        <v>0</v>
      </c>
      <c r="AS18" s="32"/>
      <c r="AT18">
        <v>16</v>
      </c>
      <c r="AV18">
        <f t="shared" ca="1" si="7"/>
        <v>0</v>
      </c>
      <c r="AW18" s="34"/>
      <c r="AX18">
        <v>16</v>
      </c>
      <c r="AY18" t="str">
        <f ca="1"/>
        <v>IKER MARCE</v>
      </c>
      <c r="AZ18">
        <f t="shared" ca="1" si="8"/>
        <v>80</v>
      </c>
      <c r="BA18" s="32"/>
      <c r="BB18">
        <v>16</v>
      </c>
      <c r="BD18">
        <f t="shared" ca="1" si="9"/>
        <v>0</v>
      </c>
      <c r="BE18" s="34"/>
      <c r="BF18">
        <v>16</v>
      </c>
      <c r="BH18">
        <f t="shared" ca="1" si="10"/>
        <v>0</v>
      </c>
      <c r="BI18" s="32"/>
      <c r="BM18" s="34"/>
      <c r="BN18">
        <v>16</v>
      </c>
      <c r="BO18" t="str">
        <f ca="1"/>
        <v>JORGE BEDOYA</v>
      </c>
      <c r="BP18">
        <f t="shared" ca="1" si="12"/>
        <v>275</v>
      </c>
      <c r="BQ18" s="32"/>
      <c r="BR18">
        <v>16</v>
      </c>
      <c r="BT18">
        <f t="shared" ca="1" si="13"/>
        <v>0</v>
      </c>
      <c r="BU18" s="34"/>
      <c r="BV18">
        <v>16</v>
      </c>
      <c r="BW18" t="str">
        <f ca="1"/>
        <v>LUIS ANDERSON MONROY</v>
      </c>
      <c r="BX18">
        <f t="shared" ca="1" si="14"/>
        <v>20</v>
      </c>
      <c r="BY18" s="32"/>
      <c r="CC18" s="34"/>
      <c r="CD18">
        <v>16</v>
      </c>
      <c r="CE18" t="str">
        <f ca="1"/>
        <v>JOSE ANTONIO EIZMENDI</v>
      </c>
      <c r="CF18">
        <f t="shared" ca="1" si="16"/>
        <v>55</v>
      </c>
      <c r="CG18" s="32"/>
      <c r="CK18" s="34"/>
      <c r="CL18">
        <v>16</v>
      </c>
      <c r="CN18">
        <f t="shared" ca="1" si="18"/>
        <v>0</v>
      </c>
      <c r="CO18" s="32"/>
    </row>
    <row r="19" spans="1:109">
      <c r="A19" s="63" t="str">
        <f ca="1"/>
        <v>IREI GOMEZ</v>
      </c>
      <c r="B19" s="63" t="str">
        <f ca="1"/>
        <v>Beraun</v>
      </c>
      <c r="C19" s="64" t="str">
        <f ca="1"/>
        <v>INF</v>
      </c>
      <c r="D19" s="64" t="str">
        <f ca="1"/>
        <v>M</v>
      </c>
      <c r="E19" s="63">
        <f ca="1"/>
        <v>2012</v>
      </c>
      <c r="F19" s="63">
        <f ca="1"/>
        <v>110</v>
      </c>
      <c r="G19" s="63">
        <f ca="1"/>
        <v>0</v>
      </c>
      <c r="H19" s="63">
        <f ca="1"/>
        <v>0</v>
      </c>
      <c r="I19" s="63">
        <f ca="1"/>
        <v>0</v>
      </c>
      <c r="J19" s="63">
        <f ca="1"/>
        <v>100</v>
      </c>
      <c r="K19" s="63">
        <f ca="1"/>
        <v>390</v>
      </c>
      <c r="L19" s="63">
        <f ca="1"/>
        <v>0</v>
      </c>
      <c r="M19" s="63">
        <f ca="1"/>
        <v>0</v>
      </c>
      <c r="N19" s="63">
        <f ca="1"/>
        <v>0</v>
      </c>
      <c r="O19" s="63">
        <f ca="1"/>
        <v>600</v>
      </c>
      <c r="P19" s="63">
        <v>17</v>
      </c>
      <c r="R19">
        <v>17</v>
      </c>
      <c r="T19">
        <f t="shared" ca="1" si="0"/>
        <v>0</v>
      </c>
      <c r="U19" s="32"/>
      <c r="V19">
        <v>17</v>
      </c>
      <c r="X19">
        <f t="shared" ca="1" si="1"/>
        <v>0</v>
      </c>
      <c r="Y19" s="34"/>
      <c r="Z19">
        <v>17</v>
      </c>
      <c r="AB19">
        <f t="shared" ca="1" si="2"/>
        <v>0</v>
      </c>
      <c r="AC19" s="32"/>
      <c r="AD19">
        <v>17</v>
      </c>
      <c r="AF19">
        <f t="shared" ca="1" si="3"/>
        <v>0</v>
      </c>
      <c r="AG19" s="34"/>
      <c r="AH19">
        <v>17</v>
      </c>
      <c r="AI19" t="str">
        <f ca="1"/>
        <v>AMETS LANDALUZE</v>
      </c>
      <c r="AJ19">
        <f t="shared" ca="1" si="4"/>
        <v>40</v>
      </c>
      <c r="AK19" s="32"/>
      <c r="AL19">
        <v>17</v>
      </c>
      <c r="AN19">
        <f t="shared" ca="1" si="5"/>
        <v>0</v>
      </c>
      <c r="AO19" s="34"/>
      <c r="AP19">
        <v>17</v>
      </c>
      <c r="AQ19" t="str">
        <f ca="1"/>
        <v>BEÑAT ELUSTONDO</v>
      </c>
      <c r="AR19">
        <f t="shared" ref="AR19:AR42" ca="1" si="24">SUMIF($A$3:$A$501,AQ19,$O$3:$O$501)</f>
        <v>0</v>
      </c>
      <c r="AS19" s="32"/>
      <c r="AT19">
        <v>17</v>
      </c>
      <c r="AV19">
        <f t="shared" ca="1" si="7"/>
        <v>0</v>
      </c>
      <c r="AW19" s="34"/>
      <c r="AX19">
        <v>17</v>
      </c>
      <c r="AY19" t="str">
        <f ca="1"/>
        <v>ANDER DIAZ</v>
      </c>
      <c r="AZ19">
        <f t="shared" ca="1" si="8"/>
        <v>40</v>
      </c>
      <c r="BA19" s="32"/>
      <c r="BB19">
        <v>17</v>
      </c>
      <c r="BD19">
        <f t="shared" ca="1" si="9"/>
        <v>0</v>
      </c>
      <c r="BE19" s="34"/>
      <c r="BF19">
        <v>17</v>
      </c>
      <c r="BH19">
        <f t="shared" ca="1" si="10"/>
        <v>0</v>
      </c>
      <c r="BI19" s="32"/>
      <c r="BM19" s="34"/>
      <c r="BN19">
        <v>17</v>
      </c>
      <c r="BO19" t="str">
        <f ca="1"/>
        <v>ARITZ POMPOSO</v>
      </c>
      <c r="BP19">
        <f t="shared" ca="1" si="12"/>
        <v>255</v>
      </c>
      <c r="BQ19" s="32"/>
      <c r="BR19">
        <v>17</v>
      </c>
      <c r="BT19">
        <f t="shared" ca="1" si="13"/>
        <v>0</v>
      </c>
      <c r="BU19" s="34"/>
      <c r="BV19">
        <v>17</v>
      </c>
      <c r="BW19" t="str">
        <f ca="1"/>
        <v>JAVIER TEJADA</v>
      </c>
      <c r="BX19">
        <f t="shared" ca="1" si="14"/>
        <v>0</v>
      </c>
      <c r="BY19" s="32"/>
      <c r="CC19" s="34"/>
      <c r="CD19">
        <v>17</v>
      </c>
      <c r="CE19" t="str">
        <f ca="1"/>
        <v>FERNANDO OTEO</v>
      </c>
      <c r="CF19">
        <f t="shared" ca="1" si="16"/>
        <v>30</v>
      </c>
      <c r="CG19" s="32"/>
      <c r="CK19" s="34"/>
      <c r="CL19">
        <v>17</v>
      </c>
      <c r="CN19">
        <f t="shared" ca="1" si="18"/>
        <v>0</v>
      </c>
      <c r="CO19" s="32"/>
    </row>
    <row r="20" spans="1:109">
      <c r="A20" s="63" t="str">
        <f ca="1"/>
        <v>ENDIKA DIEZ</v>
      </c>
      <c r="B20" s="63" t="str">
        <f ca="1"/>
        <v>Leka Enea</v>
      </c>
      <c r="C20" s="64" t="str">
        <f ca="1"/>
        <v>SEN</v>
      </c>
      <c r="D20" s="64" t="str">
        <f ca="1"/>
        <v>M</v>
      </c>
      <c r="E20" s="63">
        <f ca="1"/>
        <v>0</v>
      </c>
      <c r="F20" s="63">
        <f ca="1"/>
        <v>600</v>
      </c>
      <c r="G20" s="63">
        <f ca="1"/>
        <v>0</v>
      </c>
      <c r="H20" s="63">
        <f ca="1"/>
        <v>0</v>
      </c>
      <c r="I20" s="63">
        <f ca="1"/>
        <v>0</v>
      </c>
      <c r="J20" s="63">
        <f ca="1"/>
        <v>0</v>
      </c>
      <c r="K20" s="63">
        <f ca="1"/>
        <v>0</v>
      </c>
      <c r="L20" s="63">
        <f ca="1"/>
        <v>0</v>
      </c>
      <c r="M20" s="63">
        <f ca="1"/>
        <v>0</v>
      </c>
      <c r="N20" s="63">
        <f ca="1"/>
        <v>0</v>
      </c>
      <c r="O20" s="63">
        <f ca="1"/>
        <v>600</v>
      </c>
      <c r="P20" s="63">
        <v>18</v>
      </c>
      <c r="R20">
        <v>18</v>
      </c>
      <c r="T20">
        <f t="shared" ca="1" si="0"/>
        <v>0</v>
      </c>
      <c r="U20" s="32"/>
      <c r="V20">
        <v>18</v>
      </c>
      <c r="X20">
        <f t="shared" ca="1" si="1"/>
        <v>0</v>
      </c>
      <c r="Y20" s="34"/>
      <c r="Z20">
        <v>18</v>
      </c>
      <c r="AB20">
        <f t="shared" ca="1" si="2"/>
        <v>0</v>
      </c>
      <c r="AC20" s="32"/>
      <c r="AD20">
        <v>18</v>
      </c>
      <c r="AF20">
        <f t="shared" ca="1" si="3"/>
        <v>0</v>
      </c>
      <c r="AG20" s="34"/>
      <c r="AH20">
        <v>18</v>
      </c>
      <c r="AI20" t="str">
        <f ca="1"/>
        <v>MARKEL QUEREJAZU</v>
      </c>
      <c r="AJ20">
        <f t="shared" ca="1" si="4"/>
        <v>30</v>
      </c>
      <c r="AK20" s="32"/>
      <c r="AL20">
        <v>18</v>
      </c>
      <c r="AN20">
        <f t="shared" ca="1" si="5"/>
        <v>0</v>
      </c>
      <c r="AO20" s="34"/>
      <c r="AP20">
        <v>18</v>
      </c>
      <c r="AQ20" t="str">
        <f ca="1"/>
        <v>DIEGO HERNANDO</v>
      </c>
      <c r="AR20">
        <f t="shared" ca="1" si="24"/>
        <v>0</v>
      </c>
      <c r="AS20" s="32"/>
      <c r="AT20">
        <v>18</v>
      </c>
      <c r="AV20">
        <f t="shared" ca="1" si="7"/>
        <v>0</v>
      </c>
      <c r="AW20" s="34"/>
      <c r="AX20">
        <v>18</v>
      </c>
      <c r="AY20" t="str">
        <f ca="1"/>
        <v>JORGE MOSQUERA</v>
      </c>
      <c r="AZ20">
        <f t="shared" ca="1" si="8"/>
        <v>30</v>
      </c>
      <c r="BA20" s="32"/>
      <c r="BB20">
        <v>18</v>
      </c>
      <c r="BD20">
        <f t="shared" ca="1" si="9"/>
        <v>0</v>
      </c>
      <c r="BE20" s="34"/>
      <c r="BF20">
        <v>18</v>
      </c>
      <c r="BH20">
        <f t="shared" ca="1" si="10"/>
        <v>0</v>
      </c>
      <c r="BI20" s="32"/>
      <c r="BM20" s="34"/>
      <c r="BN20">
        <v>18</v>
      </c>
      <c r="BO20" t="str">
        <f ca="1"/>
        <v>XABIER IGLESIAS</v>
      </c>
      <c r="BP20">
        <f t="shared" ca="1" si="12"/>
        <v>240</v>
      </c>
      <c r="BQ20" s="32"/>
      <c r="BR20">
        <v>18</v>
      </c>
      <c r="BT20">
        <f t="shared" ca="1" si="13"/>
        <v>0</v>
      </c>
      <c r="BU20" s="34"/>
      <c r="BV20">
        <v>18</v>
      </c>
      <c r="BW20" t="str">
        <f ca="1"/>
        <v>RUBEN ESTABILLO</v>
      </c>
      <c r="BX20">
        <f t="shared" ca="1" si="14"/>
        <v>0</v>
      </c>
      <c r="BY20" s="32"/>
      <c r="CC20" s="34"/>
      <c r="CD20">
        <v>18</v>
      </c>
      <c r="CE20" t="str">
        <f ca="1"/>
        <v>ALFREDO COB</v>
      </c>
      <c r="CF20">
        <f t="shared" ca="1" si="16"/>
        <v>30</v>
      </c>
      <c r="CG20" s="32"/>
      <c r="CK20" s="34"/>
      <c r="CL20">
        <v>18</v>
      </c>
      <c r="CN20">
        <f t="shared" ca="1" si="18"/>
        <v>0</v>
      </c>
      <c r="CO20" s="32"/>
    </row>
    <row r="21" spans="1:109">
      <c r="A21" s="63" t="str">
        <f ca="1"/>
        <v>IOANA TECLA</v>
      </c>
      <c r="B21" s="63" t="str">
        <f ca="1"/>
        <v>Leka Enea</v>
      </c>
      <c r="C21" s="64" t="str">
        <f ca="1"/>
        <v>SEN</v>
      </c>
      <c r="D21" s="64" t="str">
        <f ca="1"/>
        <v>F</v>
      </c>
      <c r="E21" s="63">
        <f ca="1"/>
        <v>1989</v>
      </c>
      <c r="F21" s="63">
        <f ca="1"/>
        <v>600</v>
      </c>
      <c r="G21" s="63">
        <f ca="1"/>
        <v>0</v>
      </c>
      <c r="H21" s="63">
        <f ca="1"/>
        <v>0</v>
      </c>
      <c r="I21" s="63">
        <f ca="1"/>
        <v>0</v>
      </c>
      <c r="J21" s="63">
        <f ca="1"/>
        <v>0</v>
      </c>
      <c r="K21" s="63">
        <f ca="1"/>
        <v>0</v>
      </c>
      <c r="L21" s="63">
        <f ca="1"/>
        <v>0</v>
      </c>
      <c r="M21" s="63">
        <f ca="1"/>
        <v>0</v>
      </c>
      <c r="N21" s="63">
        <f ca="1"/>
        <v>0</v>
      </c>
      <c r="O21" s="63">
        <f ca="1"/>
        <v>600</v>
      </c>
      <c r="P21" s="63">
        <v>19</v>
      </c>
      <c r="R21">
        <v>19</v>
      </c>
      <c r="T21">
        <f t="shared" ca="1" si="0"/>
        <v>0</v>
      </c>
      <c r="U21" s="32"/>
      <c r="V21">
        <v>19</v>
      </c>
      <c r="X21">
        <f t="shared" ca="1" si="1"/>
        <v>0</v>
      </c>
      <c r="Y21" s="34"/>
      <c r="Z21">
        <v>19</v>
      </c>
      <c r="AB21">
        <f t="shared" ca="1" si="2"/>
        <v>0</v>
      </c>
      <c r="AC21" s="32"/>
      <c r="AD21">
        <v>19</v>
      </c>
      <c r="AF21">
        <f t="shared" ca="1" si="3"/>
        <v>0</v>
      </c>
      <c r="AG21" s="34"/>
      <c r="AH21">
        <v>19</v>
      </c>
      <c r="AI21" t="str">
        <f ca="1"/>
        <v>JON CARCAMO</v>
      </c>
      <c r="AJ21">
        <f t="shared" ca="1" si="4"/>
        <v>30</v>
      </c>
      <c r="AK21" s="32"/>
      <c r="AL21">
        <v>19</v>
      </c>
      <c r="AN21">
        <f t="shared" ca="1" si="5"/>
        <v>0</v>
      </c>
      <c r="AO21" s="34"/>
      <c r="AP21">
        <v>19</v>
      </c>
      <c r="AR21">
        <f t="shared" ca="1" si="24"/>
        <v>0</v>
      </c>
      <c r="AS21" s="32"/>
      <c r="AT21">
        <v>19</v>
      </c>
      <c r="AV21">
        <f t="shared" ca="1" si="7"/>
        <v>0</v>
      </c>
      <c r="AW21" s="34"/>
      <c r="AX21">
        <v>19</v>
      </c>
      <c r="AY21" t="str">
        <f ca="1"/>
        <v>AITOR GIL</v>
      </c>
      <c r="AZ21">
        <f t="shared" ca="1" si="8"/>
        <v>30</v>
      </c>
      <c r="BA21" s="32"/>
      <c r="BB21">
        <v>19</v>
      </c>
      <c r="BD21">
        <f t="shared" ca="1" si="9"/>
        <v>0</v>
      </c>
      <c r="BE21" s="34"/>
      <c r="BF21">
        <v>19</v>
      </c>
      <c r="BH21">
        <f t="shared" ca="1" si="10"/>
        <v>0</v>
      </c>
      <c r="BI21" s="32"/>
      <c r="BM21" s="34"/>
      <c r="BN21">
        <v>19</v>
      </c>
      <c r="BO21" t="str">
        <f ca="1"/>
        <v>PABLO ORTEGA</v>
      </c>
      <c r="BP21">
        <f t="shared" ca="1" si="12"/>
        <v>240</v>
      </c>
      <c r="BQ21" s="32"/>
      <c r="BR21">
        <v>19</v>
      </c>
      <c r="BT21">
        <f t="shared" ca="1" si="13"/>
        <v>0</v>
      </c>
      <c r="BU21" s="34"/>
      <c r="BV21">
        <v>19</v>
      </c>
      <c r="BW21" t="str">
        <f ca="1"/>
        <v>SERGIO RODRIGUEZ</v>
      </c>
      <c r="BX21">
        <f t="shared" ca="1" si="14"/>
        <v>0</v>
      </c>
      <c r="BY21" s="32"/>
      <c r="CC21" s="34"/>
      <c r="CD21">
        <v>19</v>
      </c>
      <c r="CE21" t="str">
        <f ca="1"/>
        <v>CELESTINO GARCIA</v>
      </c>
      <c r="CF21">
        <f t="shared" ca="1" si="16"/>
        <v>20</v>
      </c>
      <c r="CG21" s="32"/>
      <c r="CK21" s="34"/>
      <c r="CL21">
        <v>19</v>
      </c>
      <c r="CN21">
        <f t="shared" ca="1" si="18"/>
        <v>0</v>
      </c>
      <c r="CO21" s="32"/>
    </row>
    <row r="22" spans="1:109">
      <c r="A22" s="63" t="str">
        <f ca="1"/>
        <v>JULEN LEGARRA</v>
      </c>
      <c r="B22" s="63" t="str">
        <f ca="1"/>
        <v>Beraun</v>
      </c>
      <c r="C22" s="64" t="str">
        <f ca="1"/>
        <v>V-40</v>
      </c>
      <c r="D22" s="64" t="str">
        <f ca="1"/>
        <v>M</v>
      </c>
      <c r="E22" s="63">
        <f ca="1"/>
        <v>1986</v>
      </c>
      <c r="F22" s="63">
        <f ca="1"/>
        <v>275</v>
      </c>
      <c r="G22" s="63">
        <f ca="1"/>
        <v>0</v>
      </c>
      <c r="H22" s="63">
        <f ca="1"/>
        <v>0</v>
      </c>
      <c r="I22" s="63">
        <f ca="1"/>
        <v>0</v>
      </c>
      <c r="J22" s="63">
        <f ca="1"/>
        <v>0</v>
      </c>
      <c r="K22" s="63">
        <f ca="1"/>
        <v>320</v>
      </c>
      <c r="L22" s="63">
        <f ca="1"/>
        <v>0</v>
      </c>
      <c r="M22" s="63">
        <f ca="1"/>
        <v>0</v>
      </c>
      <c r="N22" s="63">
        <f ca="1"/>
        <v>0</v>
      </c>
      <c r="O22" s="63">
        <f ca="1"/>
        <v>595</v>
      </c>
      <c r="P22" s="63">
        <v>20</v>
      </c>
      <c r="R22">
        <v>20</v>
      </c>
      <c r="T22">
        <f t="shared" ca="1" si="0"/>
        <v>0</v>
      </c>
      <c r="U22" s="32"/>
      <c r="V22">
        <v>20</v>
      </c>
      <c r="X22">
        <f t="shared" ca="1" si="1"/>
        <v>0</v>
      </c>
      <c r="Y22" s="34"/>
      <c r="Z22">
        <v>20</v>
      </c>
      <c r="AB22">
        <f t="shared" ca="1" si="2"/>
        <v>0</v>
      </c>
      <c r="AC22" s="32"/>
      <c r="AD22">
        <v>20</v>
      </c>
      <c r="AF22">
        <f t="shared" ca="1" si="3"/>
        <v>0</v>
      </c>
      <c r="AG22" s="34"/>
      <c r="AH22">
        <v>20</v>
      </c>
      <c r="AI22" t="str">
        <f ca="1"/>
        <v>UNAI MATEO</v>
      </c>
      <c r="AJ22">
        <f t="shared" ca="1" si="4"/>
        <v>30</v>
      </c>
      <c r="AK22" s="32"/>
      <c r="AL22">
        <v>20</v>
      </c>
      <c r="AN22">
        <f t="shared" ca="1" si="5"/>
        <v>0</v>
      </c>
      <c r="AO22" s="34"/>
      <c r="AP22">
        <v>20</v>
      </c>
      <c r="AR22">
        <f t="shared" ca="1" si="24"/>
        <v>0</v>
      </c>
      <c r="AS22" s="32"/>
      <c r="AT22">
        <v>20</v>
      </c>
      <c r="AV22">
        <f t="shared" ca="1" si="7"/>
        <v>0</v>
      </c>
      <c r="AW22" s="34"/>
      <c r="AX22">
        <v>20</v>
      </c>
      <c r="AY22" t="str">
        <f ca="1"/>
        <v>MIKEL GUTIERREZ</v>
      </c>
      <c r="AZ22">
        <f t="shared" ca="1" si="8"/>
        <v>20</v>
      </c>
      <c r="BA22" s="32"/>
      <c r="BB22">
        <v>20</v>
      </c>
      <c r="BD22">
        <f t="shared" ca="1" si="9"/>
        <v>0</v>
      </c>
      <c r="BE22" s="34"/>
      <c r="BF22">
        <v>20</v>
      </c>
      <c r="BH22">
        <f t="shared" ca="1" si="10"/>
        <v>0</v>
      </c>
      <c r="BI22" s="32"/>
      <c r="BM22" s="34"/>
      <c r="BN22">
        <v>20</v>
      </c>
      <c r="BO22" t="str">
        <f ca="1"/>
        <v>KEVIN FERNANDEZ</v>
      </c>
      <c r="BP22">
        <f t="shared" ca="1" si="12"/>
        <v>240</v>
      </c>
      <c r="BQ22" s="32"/>
      <c r="BR22">
        <v>20</v>
      </c>
      <c r="BT22">
        <f t="shared" ca="1" si="13"/>
        <v>0</v>
      </c>
      <c r="BU22" s="34"/>
      <c r="BV22">
        <v>20</v>
      </c>
      <c r="BW22" t="str">
        <f ca="1"/>
        <v>FRANCISCO JAVIER RICO</v>
      </c>
      <c r="BX22">
        <f t="shared" ca="1" si="14"/>
        <v>0</v>
      </c>
      <c r="BY22" s="32"/>
      <c r="CC22" s="34"/>
      <c r="CD22">
        <v>20</v>
      </c>
      <c r="CE22" t="str">
        <f ca="1"/>
        <v>JESUS AGUIRRE</v>
      </c>
      <c r="CF22">
        <f t="shared" ca="1" si="16"/>
        <v>20</v>
      </c>
      <c r="CG22" s="32"/>
      <c r="CK22" s="34"/>
      <c r="CL22">
        <v>20</v>
      </c>
      <c r="CN22">
        <f t="shared" ca="1" si="18"/>
        <v>0</v>
      </c>
      <c r="CO22" s="32"/>
    </row>
    <row r="23" spans="1:109">
      <c r="A23" s="63" t="str">
        <f ca="1"/>
        <v>ALVARO LOMBRAÑA</v>
      </c>
      <c r="B23" s="63" t="str">
        <f ca="1"/>
        <v>Gasteiz</v>
      </c>
      <c r="C23" s="64" t="str">
        <f ca="1"/>
        <v>SEN</v>
      </c>
      <c r="D23" s="64" t="str">
        <f ca="1"/>
        <v>M</v>
      </c>
      <c r="E23" s="63">
        <f ca="1"/>
        <v>2000</v>
      </c>
      <c r="F23" s="63">
        <f ca="1"/>
        <v>320</v>
      </c>
      <c r="G23" s="63">
        <f ca="1"/>
        <v>250</v>
      </c>
      <c r="H23" s="63">
        <f ca="1"/>
        <v>0</v>
      </c>
      <c r="I23" s="63">
        <f ca="1"/>
        <v>0</v>
      </c>
      <c r="J23" s="63">
        <f ca="1"/>
        <v>0</v>
      </c>
      <c r="K23" s="63">
        <f ca="1"/>
        <v>0</v>
      </c>
      <c r="L23" s="63">
        <f ca="1"/>
        <v>0</v>
      </c>
      <c r="M23" s="63">
        <f ca="1"/>
        <v>0</v>
      </c>
      <c r="N23" s="63">
        <f ca="1"/>
        <v>0</v>
      </c>
      <c r="O23" s="63">
        <f ca="1"/>
        <v>570</v>
      </c>
      <c r="P23" s="63">
        <v>21</v>
      </c>
      <c r="AG23" s="34"/>
      <c r="AH23">
        <v>21</v>
      </c>
      <c r="AI23" t="str">
        <f ca="1"/>
        <v>UNAX MENDIA</v>
      </c>
      <c r="AJ23">
        <f t="shared" ca="1" si="4"/>
        <v>16.25</v>
      </c>
      <c r="AK23" s="32"/>
      <c r="AO23" s="34"/>
      <c r="AP23">
        <v>21</v>
      </c>
      <c r="AR23">
        <f t="shared" ca="1" si="24"/>
        <v>0</v>
      </c>
      <c r="AS23" s="32"/>
      <c r="AW23" s="34"/>
      <c r="AX23">
        <v>21</v>
      </c>
      <c r="AY23" t="str">
        <f ca="1"/>
        <v>IBAI FLORES</v>
      </c>
      <c r="AZ23">
        <f t="shared" ca="1" si="8"/>
        <v>0</v>
      </c>
      <c r="BA23" s="32"/>
      <c r="BE23" s="34"/>
      <c r="BF23">
        <v>21</v>
      </c>
      <c r="BH23">
        <f t="shared" ca="1" si="10"/>
        <v>0</v>
      </c>
      <c r="BI23" s="32"/>
      <c r="BM23" s="34"/>
      <c r="BN23">
        <v>21</v>
      </c>
      <c r="BO23" t="str">
        <f ca="1"/>
        <v>ERLANTZ FONSECA</v>
      </c>
      <c r="BP23">
        <f t="shared" ca="1" si="12"/>
        <v>210</v>
      </c>
      <c r="BQ23" s="32"/>
      <c r="BU23" s="34"/>
      <c r="BV23">
        <v>21</v>
      </c>
      <c r="BW23" t="str">
        <f ca="1"/>
        <v>JOSE RAMON RICO</v>
      </c>
      <c r="BX23">
        <f t="shared" ca="1" si="14"/>
        <v>0</v>
      </c>
      <c r="BY23" s="32"/>
      <c r="CC23" s="34"/>
      <c r="CD23">
        <v>21</v>
      </c>
      <c r="CE23" t="str">
        <f ca="1"/>
        <v>JESUS VILLAR</v>
      </c>
      <c r="CF23">
        <f t="shared" ca="1" si="16"/>
        <v>0</v>
      </c>
      <c r="CG23" s="32"/>
    </row>
    <row r="24" spans="1:109">
      <c r="A24" s="63" t="str">
        <f ca="1"/>
        <v>AIMAR CHAMORRO</v>
      </c>
      <c r="B24" s="63" t="str">
        <f ca="1"/>
        <v xml:space="preserve">Beraun </v>
      </c>
      <c r="C24" s="64" t="str">
        <f ca="1"/>
        <v>SEN</v>
      </c>
      <c r="D24" s="64" t="str">
        <f ca="1"/>
        <v>M</v>
      </c>
      <c r="E24" s="63">
        <f ca="1"/>
        <v>2004</v>
      </c>
      <c r="F24" s="63">
        <f ca="1"/>
        <v>560</v>
      </c>
      <c r="G24" s="63">
        <f ca="1"/>
        <v>0</v>
      </c>
      <c r="H24" s="63">
        <f ca="1"/>
        <v>0</v>
      </c>
      <c r="I24" s="63">
        <f ca="1"/>
        <v>0</v>
      </c>
      <c r="J24" s="63">
        <f ca="1"/>
        <v>0</v>
      </c>
      <c r="K24" s="63">
        <f ca="1"/>
        <v>0</v>
      </c>
      <c r="L24" s="63">
        <f ca="1"/>
        <v>0</v>
      </c>
      <c r="M24" s="63">
        <f ca="1"/>
        <v>0</v>
      </c>
      <c r="N24" s="63">
        <f ca="1"/>
        <v>0</v>
      </c>
      <c r="O24" s="63">
        <f ca="1"/>
        <v>560</v>
      </c>
      <c r="P24" s="63">
        <v>22</v>
      </c>
      <c r="AG24" s="34"/>
      <c r="AH24">
        <v>22</v>
      </c>
      <c r="AI24" t="str">
        <f ca="1"/>
        <v>IKER ORTIZ</v>
      </c>
      <c r="AJ24">
        <f t="shared" ca="1" si="4"/>
        <v>10</v>
      </c>
      <c r="AK24" s="32"/>
      <c r="AO24" s="34"/>
      <c r="AP24">
        <v>22</v>
      </c>
      <c r="AR24">
        <f t="shared" ca="1" si="24"/>
        <v>0</v>
      </c>
      <c r="AS24" s="32"/>
      <c r="AW24" s="34"/>
      <c r="AX24">
        <v>22</v>
      </c>
      <c r="AY24" t="str">
        <f ca="1"/>
        <v>UNAX HOZ</v>
      </c>
      <c r="AZ24">
        <f t="shared" ca="1" si="8"/>
        <v>0</v>
      </c>
      <c r="BA24" s="32"/>
      <c r="BE24" s="34"/>
      <c r="BF24">
        <v>22</v>
      </c>
      <c r="BH24">
        <f t="shared" ca="1" si="10"/>
        <v>0</v>
      </c>
      <c r="BI24" s="32"/>
      <c r="BM24" s="34"/>
      <c r="BN24">
        <v>22</v>
      </c>
      <c r="BO24" t="str">
        <f ca="1"/>
        <v>JON LUCAS AMADOZ</v>
      </c>
      <c r="BP24">
        <f t="shared" ca="1" si="12"/>
        <v>193</v>
      </c>
      <c r="BQ24" s="32"/>
      <c r="BU24" s="34"/>
      <c r="BV24">
        <v>22</v>
      </c>
      <c r="BW24" t="str">
        <f ca="1"/>
        <v>IÑIGO ALTUNA</v>
      </c>
      <c r="BX24">
        <f t="shared" ca="1" si="14"/>
        <v>0</v>
      </c>
      <c r="BY24" s="32"/>
      <c r="CC24" s="34"/>
      <c r="CD24">
        <v>22</v>
      </c>
      <c r="CE24" t="str">
        <f ca="1"/>
        <v>WANG YONGJIAN</v>
      </c>
      <c r="CF24">
        <f t="shared" ca="1" si="16"/>
        <v>0</v>
      </c>
      <c r="CG24" s="32"/>
    </row>
    <row r="25" spans="1:109">
      <c r="A25" s="63" t="str">
        <f ca="1"/>
        <v>HODEI MANCHA</v>
      </c>
      <c r="B25" s="63" t="str">
        <f ca="1"/>
        <v xml:space="preserve">Beraun </v>
      </c>
      <c r="C25" s="64" t="str">
        <f ca="1"/>
        <v>SEN</v>
      </c>
      <c r="D25" s="64" t="str">
        <f ca="1"/>
        <v>M</v>
      </c>
      <c r="E25" s="63">
        <f ca="1"/>
        <v>2001</v>
      </c>
      <c r="F25" s="63">
        <f ca="1"/>
        <v>560</v>
      </c>
      <c r="G25" s="63">
        <f ca="1"/>
        <v>0</v>
      </c>
      <c r="H25" s="63">
        <f ca="1"/>
        <v>0</v>
      </c>
      <c r="I25" s="63">
        <f ca="1"/>
        <v>0</v>
      </c>
      <c r="J25" s="63">
        <f ca="1"/>
        <v>0</v>
      </c>
      <c r="K25" s="63">
        <f ca="1"/>
        <v>0</v>
      </c>
      <c r="L25" s="63">
        <f ca="1"/>
        <v>0</v>
      </c>
      <c r="M25" s="63">
        <f ca="1"/>
        <v>0</v>
      </c>
      <c r="N25" s="63">
        <f ca="1"/>
        <v>0</v>
      </c>
      <c r="O25" s="63">
        <f ca="1"/>
        <v>560</v>
      </c>
      <c r="P25" s="63">
        <v>23</v>
      </c>
      <c r="AG25" s="34"/>
      <c r="AH25">
        <v>23</v>
      </c>
      <c r="AI25" t="str">
        <f ca="1"/>
        <v>UNAI JOYAS</v>
      </c>
      <c r="AJ25">
        <f t="shared" ca="1" si="4"/>
        <v>10</v>
      </c>
      <c r="AK25" s="32"/>
      <c r="AO25" s="34"/>
      <c r="AP25">
        <v>23</v>
      </c>
      <c r="AR25">
        <f t="shared" ca="1" si="24"/>
        <v>0</v>
      </c>
      <c r="AS25" s="32"/>
      <c r="AW25" s="34"/>
      <c r="AX25">
        <v>23</v>
      </c>
      <c r="AY25" t="str">
        <f ca="1"/>
        <v>BEÑAT GARCIA</v>
      </c>
      <c r="AZ25">
        <f t="shared" ca="1" si="8"/>
        <v>0</v>
      </c>
      <c r="BA25" s="32"/>
      <c r="BE25" s="34"/>
      <c r="BF25">
        <v>23</v>
      </c>
      <c r="BH25">
        <f t="shared" ca="1" si="10"/>
        <v>0</v>
      </c>
      <c r="BI25" s="32"/>
      <c r="BM25" s="34"/>
      <c r="BN25">
        <v>23</v>
      </c>
      <c r="BO25" t="str">
        <f ca="1"/>
        <v>CRISTIAN MACARIO</v>
      </c>
      <c r="BP25">
        <f t="shared" ca="1" si="12"/>
        <v>180</v>
      </c>
      <c r="BQ25" s="32"/>
      <c r="BU25" s="34"/>
      <c r="BV25">
        <v>23</v>
      </c>
      <c r="BW25" t="str">
        <f ca="1"/>
        <v>CARLES ALTIMILLA</v>
      </c>
      <c r="BX25">
        <f t="shared" ca="1" si="14"/>
        <v>0</v>
      </c>
      <c r="BY25" s="32"/>
      <c r="CC25" s="34"/>
      <c r="CD25">
        <v>23</v>
      </c>
      <c r="CE25" t="str">
        <f ca="1"/>
        <v>GORKA BARRIO</v>
      </c>
      <c r="CF25">
        <f t="shared" ca="1" si="16"/>
        <v>0</v>
      </c>
      <c r="CG25" s="32"/>
    </row>
    <row r="26" spans="1:109">
      <c r="A26" s="63" t="str">
        <f ca="1"/>
        <v>JUAN LUIS FERNANDEZ</v>
      </c>
      <c r="B26" s="63" t="str">
        <f ca="1"/>
        <v>Gasteiz</v>
      </c>
      <c r="C26" s="64" t="str">
        <f ca="1"/>
        <v>V-40</v>
      </c>
      <c r="D26" s="64" t="str">
        <f ca="1"/>
        <v>M</v>
      </c>
      <c r="E26" s="63">
        <f ca="1"/>
        <v>0</v>
      </c>
      <c r="F26" s="63">
        <f ca="1"/>
        <v>0</v>
      </c>
      <c r="G26" s="63">
        <f ca="1"/>
        <v>0</v>
      </c>
      <c r="H26" s="63">
        <f ca="1"/>
        <v>0</v>
      </c>
      <c r="I26" s="63">
        <f ca="1"/>
        <v>0</v>
      </c>
      <c r="J26" s="63">
        <f ca="1"/>
        <v>0</v>
      </c>
      <c r="K26" s="63">
        <f ca="1"/>
        <v>560</v>
      </c>
      <c r="L26" s="63">
        <f ca="1"/>
        <v>0</v>
      </c>
      <c r="M26" s="63">
        <f ca="1"/>
        <v>0</v>
      </c>
      <c r="N26" s="63">
        <f ca="1"/>
        <v>0</v>
      </c>
      <c r="O26" s="63">
        <f ca="1"/>
        <v>560</v>
      </c>
      <c r="P26" s="63">
        <v>24</v>
      </c>
      <c r="AG26" s="34"/>
      <c r="AH26">
        <v>24</v>
      </c>
      <c r="AI26" t="str">
        <f ca="1"/>
        <v>EDER VILLAR</v>
      </c>
      <c r="AJ26">
        <f t="shared" ca="1" si="4"/>
        <v>0</v>
      </c>
      <c r="AK26" s="32"/>
      <c r="AO26" s="34"/>
      <c r="AP26">
        <v>24</v>
      </c>
      <c r="AR26">
        <f t="shared" ca="1" si="24"/>
        <v>0</v>
      </c>
      <c r="AS26" s="32"/>
      <c r="AW26" s="34"/>
      <c r="AX26">
        <v>24</v>
      </c>
      <c r="AY26" t="str">
        <f ca="1"/>
        <v>HAIYANG BARTOLOME</v>
      </c>
      <c r="AZ26">
        <f t="shared" ca="1" si="8"/>
        <v>0</v>
      </c>
      <c r="BA26" s="32"/>
      <c r="BE26" s="34"/>
      <c r="BF26">
        <v>24</v>
      </c>
      <c r="BH26">
        <f t="shared" ca="1" si="10"/>
        <v>0</v>
      </c>
      <c r="BI26" s="32"/>
      <c r="BM26" s="34"/>
      <c r="BN26">
        <v>24</v>
      </c>
      <c r="BO26" t="str">
        <f ca="1"/>
        <v>XABIER OTAZU</v>
      </c>
      <c r="BP26">
        <f t="shared" ca="1" si="12"/>
        <v>165</v>
      </c>
      <c r="BQ26" s="32"/>
      <c r="BU26" s="34"/>
      <c r="BV26">
        <v>24</v>
      </c>
      <c r="BW26" t="str">
        <f ca="1"/>
        <v>KEPA ARRIETA</v>
      </c>
      <c r="BX26">
        <f t="shared" ca="1" si="14"/>
        <v>0</v>
      </c>
      <c r="BY26" s="32"/>
      <c r="CC26" s="34"/>
      <c r="CD26">
        <v>24</v>
      </c>
      <c r="CE26" t="str">
        <f ca="1"/>
        <v>ALBERTO ECHEVERRIA</v>
      </c>
      <c r="CF26">
        <f t="shared" ca="1" si="16"/>
        <v>0</v>
      </c>
      <c r="CG26" s="32"/>
    </row>
    <row r="27" spans="1:109">
      <c r="A27" s="63" t="str">
        <f ca="1"/>
        <v>JAVIER GARCIA</v>
      </c>
      <c r="B27" s="63" t="str">
        <f ca="1"/>
        <v>Basauri</v>
      </c>
      <c r="C27" s="64" t="str">
        <f ca="1"/>
        <v>V-40</v>
      </c>
      <c r="D27" s="64" t="str">
        <f ca="1"/>
        <v>M</v>
      </c>
      <c r="E27" s="63">
        <f ca="1"/>
        <v>1979</v>
      </c>
      <c r="F27" s="63">
        <f ca="1"/>
        <v>80</v>
      </c>
      <c r="G27" s="63">
        <f ca="1"/>
        <v>0</v>
      </c>
      <c r="H27" s="63">
        <f ca="1"/>
        <v>0</v>
      </c>
      <c r="I27" s="63">
        <f ca="1"/>
        <v>0</v>
      </c>
      <c r="J27" s="63">
        <f ca="1"/>
        <v>0</v>
      </c>
      <c r="K27" s="63">
        <f ca="1"/>
        <v>480</v>
      </c>
      <c r="L27" s="63">
        <f ca="1"/>
        <v>0</v>
      </c>
      <c r="M27" s="63">
        <f ca="1"/>
        <v>0</v>
      </c>
      <c r="N27" s="63">
        <f ca="1"/>
        <v>0</v>
      </c>
      <c r="O27" s="63">
        <f ca="1"/>
        <v>560</v>
      </c>
      <c r="P27" s="63">
        <v>25</v>
      </c>
      <c r="AG27" s="34"/>
      <c r="AH27">
        <v>25</v>
      </c>
      <c r="AI27" t="str">
        <f ca="1"/>
        <v>MAREN ETXEBARRIA</v>
      </c>
      <c r="AJ27">
        <f t="shared" ca="1" si="4"/>
        <v>0</v>
      </c>
      <c r="AK27" s="32"/>
      <c r="AO27" s="34"/>
      <c r="AP27">
        <v>25</v>
      </c>
      <c r="AR27">
        <f t="shared" ca="1" si="24"/>
        <v>0</v>
      </c>
      <c r="AS27" s="32"/>
      <c r="AW27" s="34"/>
      <c r="AX27">
        <v>25</v>
      </c>
      <c r="AY27" t="str">
        <f ca="1"/>
        <v>XABI MARTIN</v>
      </c>
      <c r="AZ27">
        <f t="shared" ca="1" si="8"/>
        <v>0</v>
      </c>
      <c r="BA27" s="32"/>
      <c r="BE27" s="34"/>
      <c r="BF27">
        <v>25</v>
      </c>
      <c r="BH27">
        <f t="shared" ca="1" si="10"/>
        <v>0</v>
      </c>
      <c r="BI27" s="32"/>
      <c r="BM27" s="34"/>
      <c r="BN27">
        <v>25</v>
      </c>
      <c r="BO27" t="str">
        <f ca="1"/>
        <v>CARLOS ALZATE</v>
      </c>
      <c r="BP27">
        <f t="shared" ca="1" si="12"/>
        <v>160</v>
      </c>
      <c r="BQ27" s="32"/>
      <c r="BU27" s="34"/>
      <c r="BV27">
        <v>25</v>
      </c>
      <c r="BW27" t="str">
        <f ca="1"/>
        <v>JORGE GARCÍA</v>
      </c>
      <c r="BX27">
        <f t="shared" ca="1" si="14"/>
        <v>0</v>
      </c>
      <c r="BY27" s="32"/>
      <c r="CC27" s="34"/>
      <c r="CD27">
        <v>25</v>
      </c>
      <c r="CE27" t="str">
        <f ca="1"/>
        <v>CRISTIAN MARIA ZULAICA</v>
      </c>
      <c r="CF27">
        <f t="shared" ca="1" si="16"/>
        <v>0</v>
      </c>
      <c r="CG27" s="32"/>
    </row>
    <row r="28" spans="1:109">
      <c r="A28" s="63" t="str">
        <f ca="1"/>
        <v>PAULA LOPEZ</v>
      </c>
      <c r="B28" s="63" t="str">
        <f ca="1"/>
        <v xml:space="preserve">Leka Enea </v>
      </c>
      <c r="C28" s="64" t="str">
        <f ca="1"/>
        <v>CAD</v>
      </c>
      <c r="D28" s="64" t="str">
        <f ca="1"/>
        <v>F</v>
      </c>
      <c r="E28" s="63">
        <f ca="1"/>
        <v>2010</v>
      </c>
      <c r="F28" s="63">
        <f ca="1"/>
        <v>0</v>
      </c>
      <c r="G28" s="63">
        <f ca="1"/>
        <v>0</v>
      </c>
      <c r="H28" s="63">
        <f ca="1"/>
        <v>0</v>
      </c>
      <c r="I28" s="63">
        <f ca="1"/>
        <v>0</v>
      </c>
      <c r="J28" s="63">
        <f ca="1"/>
        <v>0</v>
      </c>
      <c r="K28" s="63">
        <f ca="1"/>
        <v>560</v>
      </c>
      <c r="L28" s="63">
        <f ca="1"/>
        <v>0</v>
      </c>
      <c r="M28" s="63">
        <f ca="1"/>
        <v>0</v>
      </c>
      <c r="N28" s="63">
        <f ca="1"/>
        <v>0</v>
      </c>
      <c r="O28" s="63">
        <f ca="1"/>
        <v>560</v>
      </c>
      <c r="P28" s="63">
        <v>26</v>
      </c>
      <c r="AG28" s="34"/>
      <c r="AH28">
        <v>26</v>
      </c>
      <c r="AI28" t="str">
        <f ca="1"/>
        <v>ENEKO RASO</v>
      </c>
      <c r="AJ28">
        <f t="shared" ca="1" si="4"/>
        <v>0</v>
      </c>
      <c r="AK28" s="32"/>
      <c r="AO28" s="34"/>
      <c r="AP28">
        <v>26</v>
      </c>
      <c r="AR28">
        <f t="shared" ca="1" si="24"/>
        <v>0</v>
      </c>
      <c r="AS28" s="32"/>
      <c r="AW28" s="34"/>
      <c r="AX28">
        <v>26</v>
      </c>
      <c r="AY28" t="str">
        <f ca="1"/>
        <v>ANER ABAITUA</v>
      </c>
      <c r="AZ28">
        <f t="shared" ca="1" si="8"/>
        <v>0</v>
      </c>
      <c r="BA28" s="32"/>
      <c r="BE28" s="34"/>
      <c r="BF28">
        <v>26</v>
      </c>
      <c r="BH28">
        <f t="shared" ca="1" si="10"/>
        <v>0</v>
      </c>
      <c r="BI28" s="32"/>
      <c r="BM28" s="34"/>
      <c r="BN28">
        <v>26</v>
      </c>
      <c r="BO28" t="str">
        <f ca="1"/>
        <v>ENEKO LOZANO</v>
      </c>
      <c r="BP28">
        <f t="shared" ca="1" si="12"/>
        <v>160</v>
      </c>
      <c r="BQ28" s="32"/>
      <c r="BU28" s="34"/>
      <c r="BV28">
        <v>26</v>
      </c>
      <c r="BW28" t="str">
        <f ca="1"/>
        <v>DAVID DE LA VEGA</v>
      </c>
      <c r="BX28">
        <f t="shared" ca="1" si="14"/>
        <v>0</v>
      </c>
      <c r="BY28" s="32"/>
      <c r="CC28" s="34"/>
      <c r="CD28">
        <v>26</v>
      </c>
      <c r="CE28" t="str">
        <f ca="1"/>
        <v>ALVARO RODRIGUEZ</v>
      </c>
      <c r="CF28">
        <f t="shared" ca="1" si="16"/>
        <v>0</v>
      </c>
      <c r="CG28" s="32"/>
    </row>
    <row r="29" spans="1:109">
      <c r="A29" s="63" t="str">
        <f ca="1"/>
        <v>LUIS ECHETO</v>
      </c>
      <c r="B29" s="63" t="str">
        <f ca="1"/>
        <v>Atss</v>
      </c>
      <c r="C29" s="64" t="str">
        <f ca="1"/>
        <v>V-50</v>
      </c>
      <c r="D29" s="64" t="str">
        <f ca="1"/>
        <v>M</v>
      </c>
      <c r="E29" s="63">
        <f ca="1"/>
        <v>0</v>
      </c>
      <c r="F29" s="63">
        <f ca="1"/>
        <v>275</v>
      </c>
      <c r="G29" s="63">
        <f ca="1"/>
        <v>0</v>
      </c>
      <c r="H29" s="63">
        <f ca="1"/>
        <v>0</v>
      </c>
      <c r="I29" s="63">
        <f ca="1"/>
        <v>0</v>
      </c>
      <c r="J29" s="63">
        <f ca="1"/>
        <v>0</v>
      </c>
      <c r="K29" s="63">
        <f ca="1"/>
        <v>280</v>
      </c>
      <c r="L29" s="63">
        <f ca="1"/>
        <v>0</v>
      </c>
      <c r="M29" s="63">
        <f ca="1"/>
        <v>0</v>
      </c>
      <c r="N29" s="63">
        <f ca="1"/>
        <v>0</v>
      </c>
      <c r="O29" s="63">
        <f ca="1"/>
        <v>555</v>
      </c>
      <c r="P29" s="63">
        <v>27</v>
      </c>
      <c r="AG29" s="34"/>
      <c r="AH29">
        <v>27</v>
      </c>
      <c r="AJ29">
        <f t="shared" ca="1" si="4"/>
        <v>0</v>
      </c>
      <c r="AK29" s="32"/>
      <c r="AO29" s="34"/>
      <c r="AP29">
        <v>27</v>
      </c>
      <c r="AR29">
        <f t="shared" ca="1" si="24"/>
        <v>0</v>
      </c>
      <c r="AS29" s="32"/>
      <c r="AW29" s="34"/>
      <c r="AX29">
        <v>27</v>
      </c>
      <c r="AY29" t="str">
        <f ca="1"/>
        <v>AIMAR BASAURI</v>
      </c>
      <c r="AZ29">
        <f t="shared" ca="1" si="8"/>
        <v>0</v>
      </c>
      <c r="BA29" s="32"/>
      <c r="BE29" s="34"/>
      <c r="BF29">
        <v>27</v>
      </c>
      <c r="BH29">
        <f t="shared" ca="1" si="10"/>
        <v>0</v>
      </c>
      <c r="BI29" s="32"/>
      <c r="BM29" s="34"/>
      <c r="BN29">
        <v>27</v>
      </c>
      <c r="BO29" t="str">
        <f ca="1"/>
        <v>IKER GARCÍA</v>
      </c>
      <c r="BP29">
        <f t="shared" ca="1" si="12"/>
        <v>160</v>
      </c>
      <c r="BQ29" s="32"/>
      <c r="BU29" s="34"/>
      <c r="BV29">
        <v>27</v>
      </c>
      <c r="BW29" t="str">
        <f ca="1"/>
        <v>JORGE TEJEDOR</v>
      </c>
      <c r="BX29">
        <f t="shared" ca="1" si="14"/>
        <v>0</v>
      </c>
      <c r="BY29" s="32"/>
      <c r="CC29" s="34"/>
      <c r="CD29">
        <v>27</v>
      </c>
      <c r="CE29" t="str">
        <f ca="1"/>
        <v>VICTOR SANTAMARTA</v>
      </c>
      <c r="CF29">
        <f t="shared" ca="1" si="16"/>
        <v>0</v>
      </c>
      <c r="CG29" s="32"/>
    </row>
    <row r="30" spans="1:109">
      <c r="A30" s="63" t="str">
        <f ca="1"/>
        <v>JUNE GARCIA</v>
      </c>
      <c r="B30" s="63" t="str">
        <f ca="1"/>
        <v>Atss</v>
      </c>
      <c r="C30" s="64" t="str">
        <f ca="1"/>
        <v>SEN</v>
      </c>
      <c r="D30" s="64" t="str">
        <f ca="1"/>
        <v>F</v>
      </c>
      <c r="E30" s="63">
        <f ca="1"/>
        <v>2004</v>
      </c>
      <c r="F30" s="63">
        <f ca="1"/>
        <v>540</v>
      </c>
      <c r="G30" s="63">
        <f ca="1"/>
        <v>0</v>
      </c>
      <c r="H30" s="63">
        <f ca="1"/>
        <v>0</v>
      </c>
      <c r="I30" s="63">
        <f ca="1"/>
        <v>0</v>
      </c>
      <c r="J30" s="63">
        <f ca="1"/>
        <v>0</v>
      </c>
      <c r="K30" s="63">
        <f ca="1"/>
        <v>0</v>
      </c>
      <c r="L30" s="63">
        <f ca="1"/>
        <v>0</v>
      </c>
      <c r="M30" s="63">
        <f ca="1"/>
        <v>0</v>
      </c>
      <c r="N30" s="63">
        <f ca="1"/>
        <v>0</v>
      </c>
      <c r="O30" s="63">
        <f ca="1"/>
        <v>540</v>
      </c>
      <c r="P30" s="63">
        <v>28</v>
      </c>
      <c r="AG30" s="34"/>
      <c r="AH30">
        <v>28</v>
      </c>
      <c r="AJ30">
        <f t="shared" ca="1" si="4"/>
        <v>0</v>
      </c>
      <c r="AK30" s="32"/>
      <c r="AO30" s="34"/>
      <c r="AP30">
        <v>28</v>
      </c>
      <c r="AR30">
        <f t="shared" ca="1" si="24"/>
        <v>0</v>
      </c>
      <c r="AS30" s="32"/>
      <c r="AW30" s="34"/>
      <c r="AX30">
        <v>28</v>
      </c>
      <c r="AY30" t="str">
        <f ca="1"/>
        <v>IKER ARMAS</v>
      </c>
      <c r="AZ30">
        <f t="shared" ca="1" si="8"/>
        <v>0</v>
      </c>
      <c r="BA30" s="32"/>
      <c r="BE30" s="34"/>
      <c r="BF30">
        <v>28</v>
      </c>
      <c r="BH30">
        <f t="shared" ca="1" si="10"/>
        <v>0</v>
      </c>
      <c r="BI30" s="32"/>
      <c r="BM30" s="34"/>
      <c r="BN30">
        <v>28</v>
      </c>
      <c r="BO30" t="str">
        <f ca="1"/>
        <v>ROBERTO SANCHEZ</v>
      </c>
      <c r="BP30">
        <f t="shared" ca="1" si="12"/>
        <v>150</v>
      </c>
      <c r="BQ30" s="32"/>
      <c r="BU30" s="34"/>
      <c r="BV30">
        <v>28</v>
      </c>
      <c r="BX30">
        <f t="shared" ca="1" si="14"/>
        <v>0</v>
      </c>
      <c r="BY30" s="32"/>
      <c r="CC30" s="34"/>
      <c r="CD30">
        <v>28</v>
      </c>
      <c r="CE30" t="str">
        <f ca="1"/>
        <v>JESUS MARIA RUBIO</v>
      </c>
      <c r="CF30">
        <f t="shared" ca="1" si="16"/>
        <v>0</v>
      </c>
      <c r="CG30" s="32"/>
    </row>
    <row r="31" spans="1:109">
      <c r="A31" s="63" t="str">
        <f ca="1"/>
        <v>JONE DÍAZ</v>
      </c>
      <c r="B31" s="63" t="str">
        <f ca="1"/>
        <v>Abadiño</v>
      </c>
      <c r="C31" s="64" t="str">
        <f ca="1"/>
        <v>CAD</v>
      </c>
      <c r="D31" s="64" t="str">
        <f ca="1"/>
        <v>F</v>
      </c>
      <c r="E31" s="63">
        <f ca="1"/>
        <v>0</v>
      </c>
      <c r="F31" s="63">
        <f ca="1"/>
        <v>120</v>
      </c>
      <c r="G31" s="63">
        <f ca="1"/>
        <v>0</v>
      </c>
      <c r="H31" s="63">
        <f ca="1"/>
        <v>0</v>
      </c>
      <c r="I31" s="63">
        <f ca="1"/>
        <v>0</v>
      </c>
      <c r="J31" s="63">
        <f ca="1"/>
        <v>160</v>
      </c>
      <c r="K31" s="63">
        <f ca="1"/>
        <v>240</v>
      </c>
      <c r="L31" s="63">
        <f ca="1"/>
        <v>0</v>
      </c>
      <c r="M31" s="63">
        <f ca="1"/>
        <v>0</v>
      </c>
      <c r="N31" s="63">
        <f ca="1"/>
        <v>0</v>
      </c>
      <c r="O31" s="63">
        <f ca="1"/>
        <v>520</v>
      </c>
      <c r="P31" s="63">
        <v>29</v>
      </c>
      <c r="AG31" s="34"/>
      <c r="AH31">
        <v>29</v>
      </c>
      <c r="AJ31">
        <f t="shared" ca="1" si="4"/>
        <v>0</v>
      </c>
      <c r="AK31" s="32"/>
      <c r="AO31" s="34"/>
      <c r="AP31">
        <v>29</v>
      </c>
      <c r="AR31">
        <f t="shared" ca="1" si="24"/>
        <v>0</v>
      </c>
      <c r="AS31" s="32"/>
      <c r="AW31" s="34"/>
      <c r="AX31">
        <v>29</v>
      </c>
      <c r="AY31" t="str">
        <f ca="1"/>
        <v>JULEN ESESUMAGA</v>
      </c>
      <c r="AZ31">
        <f t="shared" ca="1" si="8"/>
        <v>0</v>
      </c>
      <c r="BA31" s="32"/>
      <c r="BE31" s="34"/>
      <c r="BF31">
        <v>29</v>
      </c>
      <c r="BH31">
        <f t="shared" ca="1" si="10"/>
        <v>0</v>
      </c>
      <c r="BI31" s="32"/>
      <c r="BM31" s="34"/>
      <c r="BN31">
        <v>29</v>
      </c>
      <c r="BO31" t="str">
        <f ca="1"/>
        <v>ANDER CEPAS</v>
      </c>
      <c r="BP31">
        <f t="shared" ca="1" si="12"/>
        <v>150</v>
      </c>
      <c r="BQ31" s="32"/>
      <c r="BU31" s="34"/>
      <c r="BV31">
        <v>29</v>
      </c>
      <c r="BX31">
        <f t="shared" ca="1" si="14"/>
        <v>0</v>
      </c>
      <c r="BY31" s="32"/>
      <c r="CC31" s="34"/>
      <c r="CD31">
        <v>29</v>
      </c>
      <c r="CE31" t="str">
        <f ca="1"/>
        <v>OSCAR TORRECILLA</v>
      </c>
      <c r="CF31">
        <f t="shared" ca="1" si="16"/>
        <v>0</v>
      </c>
      <c r="CG31" s="32"/>
    </row>
    <row r="32" spans="1:109">
      <c r="A32" s="63" t="str">
        <f ca="1"/>
        <v>JOSE MANUEL MINGUEZ</v>
      </c>
      <c r="B32" s="63" t="str">
        <f ca="1"/>
        <v>Basauri</v>
      </c>
      <c r="C32" s="64" t="str">
        <f ca="1"/>
        <v>V-60</v>
      </c>
      <c r="D32" s="64" t="str">
        <f ca="1"/>
        <v>M</v>
      </c>
      <c r="E32" s="63">
        <f ca="1"/>
        <v>1963</v>
      </c>
      <c r="F32" s="63">
        <f ca="1"/>
        <v>80</v>
      </c>
      <c r="G32" s="63">
        <f ca="1"/>
        <v>0</v>
      </c>
      <c r="H32" s="63">
        <f ca="1"/>
        <v>0</v>
      </c>
      <c r="I32" s="63">
        <f ca="1"/>
        <v>0</v>
      </c>
      <c r="J32" s="63">
        <f ca="1"/>
        <v>0</v>
      </c>
      <c r="K32" s="63">
        <f ca="1"/>
        <v>420</v>
      </c>
      <c r="L32" s="63">
        <f ca="1"/>
        <v>0</v>
      </c>
      <c r="M32" s="63">
        <f ca="1"/>
        <v>0</v>
      </c>
      <c r="N32" s="63">
        <f ca="1"/>
        <v>0</v>
      </c>
      <c r="O32" s="63">
        <f ca="1"/>
        <v>500</v>
      </c>
      <c r="P32" s="63">
        <v>30</v>
      </c>
      <c r="AG32" s="34"/>
      <c r="AH32">
        <v>30</v>
      </c>
      <c r="AJ32">
        <f t="shared" ca="1" si="4"/>
        <v>0</v>
      </c>
      <c r="AK32" s="32"/>
      <c r="AO32" s="34"/>
      <c r="AP32">
        <v>30</v>
      </c>
      <c r="AR32">
        <f t="shared" ca="1" si="24"/>
        <v>0</v>
      </c>
      <c r="AS32" s="32"/>
      <c r="AW32" s="34"/>
      <c r="AX32">
        <v>30</v>
      </c>
      <c r="AZ32">
        <f t="shared" ca="1" si="8"/>
        <v>0</v>
      </c>
      <c r="BA32" s="32"/>
      <c r="BE32" s="34"/>
      <c r="BF32">
        <v>30</v>
      </c>
      <c r="BH32">
        <f t="shared" ca="1" si="10"/>
        <v>0</v>
      </c>
      <c r="BI32" s="32"/>
      <c r="BM32" s="34"/>
      <c r="BN32">
        <v>30</v>
      </c>
      <c r="BO32" t="str">
        <f ca="1"/>
        <v>JON ANDER GUERRICABEITIA</v>
      </c>
      <c r="BP32">
        <f t="shared" ca="1" si="12"/>
        <v>150</v>
      </c>
      <c r="BQ32" s="32"/>
      <c r="BU32" s="34"/>
      <c r="BV32">
        <v>30</v>
      </c>
      <c r="BX32">
        <f t="shared" ca="1" si="14"/>
        <v>0</v>
      </c>
      <c r="BY32" s="32"/>
      <c r="CC32" s="34"/>
      <c r="CD32">
        <v>30</v>
      </c>
      <c r="CE32" t="str">
        <f ca="1"/>
        <v>RAFAEL PLASENCIA</v>
      </c>
      <c r="CF32">
        <f t="shared" ca="1" si="16"/>
        <v>0</v>
      </c>
      <c r="CG32" s="32"/>
    </row>
    <row r="33" spans="1:85">
      <c r="A33" s="63" t="str">
        <f ca="1"/>
        <v>VICTOR SOTO</v>
      </c>
      <c r="B33" s="63" t="str">
        <f ca="1"/>
        <v>Lautaro</v>
      </c>
      <c r="C33" s="64" t="str">
        <f ca="1"/>
        <v>V-50</v>
      </c>
      <c r="D33" s="64" t="str">
        <f ca="1"/>
        <v>M</v>
      </c>
      <c r="E33" s="63">
        <f ca="1"/>
        <v>1973</v>
      </c>
      <c r="F33" s="63">
        <f ca="1"/>
        <v>150</v>
      </c>
      <c r="G33" s="63">
        <f ca="1"/>
        <v>0</v>
      </c>
      <c r="H33" s="63">
        <f ca="1"/>
        <v>0</v>
      </c>
      <c r="I33" s="63">
        <f ca="1"/>
        <v>0</v>
      </c>
      <c r="J33" s="63">
        <f ca="1"/>
        <v>0</v>
      </c>
      <c r="K33" s="63">
        <f ca="1"/>
        <v>350</v>
      </c>
      <c r="L33" s="63">
        <f ca="1"/>
        <v>0</v>
      </c>
      <c r="M33" s="63">
        <f ca="1"/>
        <v>0</v>
      </c>
      <c r="N33" s="63">
        <f ca="1"/>
        <v>0</v>
      </c>
      <c r="O33" s="63">
        <f ca="1"/>
        <v>500</v>
      </c>
      <c r="P33" s="63">
        <v>31</v>
      </c>
      <c r="AG33" s="34"/>
      <c r="AH33">
        <v>31</v>
      </c>
      <c r="AJ33">
        <f t="shared" ca="1" si="4"/>
        <v>0</v>
      </c>
      <c r="AK33" s="32"/>
      <c r="AO33" s="34"/>
      <c r="AS33" s="32"/>
      <c r="AW33" s="34"/>
      <c r="AX33">
        <v>31</v>
      </c>
      <c r="AZ33">
        <f t="shared" ca="1" si="8"/>
        <v>0</v>
      </c>
      <c r="BA33" s="32"/>
      <c r="BE33" s="34"/>
      <c r="BI33" s="32"/>
      <c r="BM33" s="34"/>
      <c r="BN33">
        <v>31</v>
      </c>
      <c r="BO33" t="str">
        <f ca="1"/>
        <v>ALAIN CARRASCO</v>
      </c>
      <c r="BP33">
        <f t="shared" ca="1" si="12"/>
        <v>145</v>
      </c>
      <c r="BQ33" s="32"/>
      <c r="BU33" s="34"/>
      <c r="BV33">
        <v>31</v>
      </c>
      <c r="BX33">
        <f t="shared" ca="1" si="14"/>
        <v>0</v>
      </c>
      <c r="BY33" s="32"/>
      <c r="CC33" s="34"/>
      <c r="CD33">
        <v>31</v>
      </c>
      <c r="CE33" t="str">
        <f ca="1"/>
        <v>DAVID VERA</v>
      </c>
      <c r="CF33">
        <f t="shared" ca="1" si="16"/>
        <v>0</v>
      </c>
      <c r="CG33" s="32"/>
    </row>
    <row r="34" spans="1:85">
      <c r="A34" s="63" t="str">
        <f ca="1"/>
        <v>IÑIGO ESCOBAR</v>
      </c>
      <c r="B34" s="63" t="str">
        <f ca="1"/>
        <v>Gasteiz</v>
      </c>
      <c r="C34" s="64" t="str">
        <f ca="1"/>
        <v>V-50</v>
      </c>
      <c r="D34" s="64" t="str">
        <f ca="1"/>
        <v>M</v>
      </c>
      <c r="E34" s="63">
        <f ca="1"/>
        <v>0</v>
      </c>
      <c r="F34" s="63">
        <f ca="1"/>
        <v>0</v>
      </c>
      <c r="G34" s="63">
        <f ca="1"/>
        <v>0</v>
      </c>
      <c r="H34" s="63">
        <f ca="1"/>
        <v>0</v>
      </c>
      <c r="I34" s="63">
        <f ca="1"/>
        <v>0</v>
      </c>
      <c r="J34" s="63">
        <f ca="1"/>
        <v>0</v>
      </c>
      <c r="K34" s="63">
        <f ca="1"/>
        <v>489.99999999999994</v>
      </c>
      <c r="L34" s="63">
        <f ca="1"/>
        <v>0</v>
      </c>
      <c r="M34" s="63">
        <f ca="1"/>
        <v>0</v>
      </c>
      <c r="N34" s="63">
        <f ca="1"/>
        <v>0</v>
      </c>
      <c r="O34" s="63">
        <f ca="1"/>
        <v>489.99999999999994</v>
      </c>
      <c r="P34" s="63">
        <v>32</v>
      </c>
      <c r="AG34" s="34"/>
      <c r="AH34">
        <v>32</v>
      </c>
      <c r="AJ34">
        <f t="shared" ca="1" si="4"/>
        <v>0</v>
      </c>
      <c r="AK34" s="32"/>
      <c r="AO34" s="34"/>
      <c r="AS34" s="32"/>
      <c r="AW34" s="34"/>
      <c r="AX34">
        <v>32</v>
      </c>
      <c r="AZ34">
        <f t="shared" ca="1" si="8"/>
        <v>0</v>
      </c>
      <c r="BA34" s="32"/>
      <c r="BE34" s="34"/>
      <c r="BI34" s="32"/>
      <c r="BM34" s="34"/>
      <c r="BN34">
        <v>32</v>
      </c>
      <c r="BO34" t="str">
        <f ca="1"/>
        <v>PENG JIN</v>
      </c>
      <c r="BP34">
        <f t="shared" ca="1" si="12"/>
        <v>140</v>
      </c>
      <c r="BQ34" s="32"/>
      <c r="BU34" s="34"/>
      <c r="BV34">
        <v>32</v>
      </c>
      <c r="BX34">
        <f t="shared" ca="1" si="14"/>
        <v>0</v>
      </c>
      <c r="BY34" s="32"/>
      <c r="CC34" s="34"/>
      <c r="CD34">
        <v>32</v>
      </c>
      <c r="CE34" t="str">
        <f ca="1"/>
        <v>MIKEL USOBIAGA</v>
      </c>
      <c r="CF34">
        <f t="shared" ca="1" si="16"/>
        <v>0</v>
      </c>
      <c r="CG34" s="32"/>
    </row>
    <row r="35" spans="1:85">
      <c r="A35" s="63" t="str">
        <f ca="1"/>
        <v>XABIER TOQUERO</v>
      </c>
      <c r="B35" s="63" t="str">
        <f ca="1"/>
        <v>Leka Enea</v>
      </c>
      <c r="C35" s="64" t="str">
        <f ca="1"/>
        <v>JUV</v>
      </c>
      <c r="D35" s="64" t="str">
        <f ca="1"/>
        <v>M</v>
      </c>
      <c r="E35" s="63">
        <f ca="1"/>
        <v>2007</v>
      </c>
      <c r="F35" s="63">
        <f ca="1"/>
        <v>275</v>
      </c>
      <c r="G35" s="63">
        <f ca="1"/>
        <v>0</v>
      </c>
      <c r="H35" s="63">
        <f ca="1"/>
        <v>0</v>
      </c>
      <c r="I35" s="63">
        <f ca="1"/>
        <v>0</v>
      </c>
      <c r="J35" s="63">
        <f ca="1"/>
        <v>0</v>
      </c>
      <c r="K35" s="63">
        <f ca="1"/>
        <v>207</v>
      </c>
      <c r="L35" s="63">
        <f ca="1"/>
        <v>0</v>
      </c>
      <c r="M35" s="63">
        <f ca="1"/>
        <v>0</v>
      </c>
      <c r="N35" s="63">
        <f ca="1"/>
        <v>0</v>
      </c>
      <c r="O35" s="63">
        <f ca="1"/>
        <v>482</v>
      </c>
      <c r="P35" s="63">
        <v>33</v>
      </c>
      <c r="AG35" s="34"/>
      <c r="AH35">
        <v>33</v>
      </c>
      <c r="AJ35">
        <f t="shared" ca="1" si="4"/>
        <v>0</v>
      </c>
      <c r="AK35" s="32"/>
      <c r="AO35" s="34"/>
      <c r="AS35" s="32"/>
      <c r="AW35" s="34"/>
      <c r="AX35">
        <v>33</v>
      </c>
      <c r="AZ35">
        <f t="shared" ca="1" si="8"/>
        <v>0</v>
      </c>
      <c r="BA35" s="32"/>
      <c r="BE35" s="34"/>
      <c r="BI35" s="32"/>
      <c r="BM35" s="34"/>
      <c r="BN35">
        <v>33</v>
      </c>
      <c r="BO35" t="str">
        <f ca="1"/>
        <v>JULEN SANCHO</v>
      </c>
      <c r="BP35">
        <f t="shared" ca="1" si="12"/>
        <v>133</v>
      </c>
      <c r="BQ35" s="32"/>
      <c r="BU35" s="34"/>
      <c r="BV35">
        <v>33</v>
      </c>
      <c r="BX35">
        <f t="shared" ca="1" si="14"/>
        <v>0</v>
      </c>
      <c r="BY35" s="32"/>
      <c r="CC35" s="34"/>
      <c r="CD35">
        <v>33</v>
      </c>
      <c r="CE35" t="str">
        <f ca="1"/>
        <v>CARLOS NUÑEZ</v>
      </c>
      <c r="CF35">
        <f t="shared" ca="1" si="16"/>
        <v>0</v>
      </c>
      <c r="CG35" s="32"/>
    </row>
    <row r="36" spans="1:85">
      <c r="A36" s="63" t="str">
        <f ca="1"/>
        <v>AIMAR INSAUSTI</v>
      </c>
      <c r="B36" s="63" t="str">
        <f ca="1"/>
        <v>Atss</v>
      </c>
      <c r="C36" s="64" t="str">
        <f ca="1"/>
        <v>SEN</v>
      </c>
      <c r="D36" s="64" t="str">
        <f ca="1"/>
        <v>M</v>
      </c>
      <c r="E36" s="63">
        <f ca="1"/>
        <v>2000</v>
      </c>
      <c r="F36" s="63">
        <f ca="1"/>
        <v>160</v>
      </c>
      <c r="G36" s="63">
        <f ca="1"/>
        <v>0</v>
      </c>
      <c r="H36" s="63">
        <f ca="1"/>
        <v>0</v>
      </c>
      <c r="I36" s="63">
        <f ca="1"/>
        <v>0</v>
      </c>
      <c r="J36" s="63">
        <f ca="1"/>
        <v>0</v>
      </c>
      <c r="K36" s="63">
        <f ca="1"/>
        <v>300</v>
      </c>
      <c r="L36" s="63">
        <f ca="1"/>
        <v>0</v>
      </c>
      <c r="M36" s="63">
        <f ca="1"/>
        <v>0</v>
      </c>
      <c r="N36" s="63">
        <f ca="1"/>
        <v>0</v>
      </c>
      <c r="O36" s="63">
        <f ca="1"/>
        <v>460</v>
      </c>
      <c r="P36" s="63">
        <v>34</v>
      </c>
      <c r="AG36" s="34"/>
      <c r="AH36">
        <v>34</v>
      </c>
      <c r="AJ36">
        <f t="shared" ca="1" si="4"/>
        <v>0</v>
      </c>
      <c r="AK36" s="32"/>
      <c r="AO36" s="34"/>
      <c r="AS36" s="32"/>
      <c r="AW36" s="34"/>
      <c r="AX36">
        <v>34</v>
      </c>
      <c r="AZ36">
        <f t="shared" ca="1" si="8"/>
        <v>0</v>
      </c>
      <c r="BA36" s="32"/>
      <c r="BE36" s="34"/>
      <c r="BI36" s="32"/>
      <c r="BM36" s="34"/>
      <c r="BN36">
        <v>34</v>
      </c>
      <c r="BO36" t="str">
        <f ca="1"/>
        <v>ANDER AURREKOETXEA</v>
      </c>
      <c r="BP36">
        <f t="shared" ca="1" si="12"/>
        <v>110</v>
      </c>
      <c r="BQ36" s="32"/>
      <c r="BU36" s="34"/>
      <c r="BV36">
        <v>34</v>
      </c>
      <c r="BX36">
        <f t="shared" ca="1" si="14"/>
        <v>0</v>
      </c>
      <c r="BY36" s="32"/>
      <c r="CC36" s="34"/>
      <c r="CD36">
        <v>34</v>
      </c>
      <c r="CE36" t="str">
        <f ca="1"/>
        <v>DIMAS RAMOS</v>
      </c>
      <c r="CF36">
        <f t="shared" ca="1" si="16"/>
        <v>0</v>
      </c>
      <c r="CG36" s="32"/>
    </row>
    <row r="37" spans="1:85">
      <c r="A37" s="63" t="str">
        <f ca="1"/>
        <v>ENEKO ERVITI</v>
      </c>
      <c r="B37" s="63" t="str">
        <f ca="1"/>
        <v>Abadiño</v>
      </c>
      <c r="C37" s="64" t="str">
        <f ca="1"/>
        <v>V-40</v>
      </c>
      <c r="D37" s="64" t="str">
        <f ca="1"/>
        <v>M</v>
      </c>
      <c r="E37" s="63">
        <f ca="1"/>
        <v>1980</v>
      </c>
      <c r="F37" s="63">
        <f ca="1"/>
        <v>275</v>
      </c>
      <c r="G37" s="63">
        <f ca="1"/>
        <v>0</v>
      </c>
      <c r="H37" s="63">
        <f ca="1"/>
        <v>0</v>
      </c>
      <c r="I37" s="63">
        <f ca="1"/>
        <v>0</v>
      </c>
      <c r="J37" s="63">
        <f ca="1"/>
        <v>0</v>
      </c>
      <c r="K37" s="63">
        <f ca="1"/>
        <v>184</v>
      </c>
      <c r="L37" s="63">
        <f ca="1"/>
        <v>0</v>
      </c>
      <c r="M37" s="63">
        <f ca="1"/>
        <v>0</v>
      </c>
      <c r="N37" s="63">
        <f ca="1"/>
        <v>0</v>
      </c>
      <c r="O37" s="63">
        <f ca="1"/>
        <v>459</v>
      </c>
      <c r="P37" s="63">
        <v>35</v>
      </c>
      <c r="AG37" s="34"/>
      <c r="AH37">
        <v>35</v>
      </c>
      <c r="AJ37">
        <f t="shared" ca="1" si="4"/>
        <v>0</v>
      </c>
      <c r="AK37" s="32"/>
      <c r="AO37" s="34"/>
      <c r="AS37" s="32"/>
      <c r="AW37" s="34"/>
      <c r="AX37">
        <v>35</v>
      </c>
      <c r="AZ37">
        <f t="shared" ca="1" si="8"/>
        <v>0</v>
      </c>
      <c r="BA37" s="32"/>
      <c r="BE37" s="34"/>
      <c r="BI37" s="32"/>
      <c r="BM37" s="34"/>
      <c r="BN37">
        <v>35</v>
      </c>
      <c r="BO37" t="str">
        <f ca="1"/>
        <v>ALEJANDRO MORENO</v>
      </c>
      <c r="BP37">
        <f t="shared" ca="1" si="12"/>
        <v>90</v>
      </c>
      <c r="BQ37" s="32"/>
      <c r="BU37" s="34"/>
      <c r="BV37">
        <v>35</v>
      </c>
      <c r="BX37">
        <f t="shared" ca="1" si="14"/>
        <v>0</v>
      </c>
      <c r="BY37" s="32"/>
      <c r="CC37" s="34"/>
      <c r="CD37">
        <v>35</v>
      </c>
      <c r="CE37" t="str">
        <f ca="1"/>
        <v>JESUS MARIA SANCHEZ</v>
      </c>
      <c r="CF37">
        <f t="shared" ca="1" si="16"/>
        <v>0</v>
      </c>
      <c r="CG37" s="32"/>
    </row>
    <row r="38" spans="1:85">
      <c r="A38" s="63" t="str">
        <f ca="1"/>
        <v>LEIRE MARTINEZ</v>
      </c>
      <c r="B38" s="63" t="str">
        <f ca="1"/>
        <v>Leka Enea</v>
      </c>
      <c r="C38" s="64" t="str">
        <f ca="1"/>
        <v>CAD</v>
      </c>
      <c r="D38" s="64" t="str">
        <f ca="1"/>
        <v>F</v>
      </c>
      <c r="E38" s="63">
        <f ca="1"/>
        <v>2010</v>
      </c>
      <c r="F38" s="63">
        <f ca="1"/>
        <v>100</v>
      </c>
      <c r="G38" s="63">
        <f ca="1"/>
        <v>0</v>
      </c>
      <c r="H38" s="63">
        <f ca="1"/>
        <v>0</v>
      </c>
      <c r="I38" s="63">
        <f ca="1"/>
        <v>0</v>
      </c>
      <c r="J38" s="63">
        <f ca="1"/>
        <v>0</v>
      </c>
      <c r="K38" s="63">
        <f ca="1"/>
        <v>320</v>
      </c>
      <c r="L38" s="63">
        <f ca="1"/>
        <v>0</v>
      </c>
      <c r="M38" s="63">
        <f ca="1"/>
        <v>0</v>
      </c>
      <c r="N38" s="63">
        <f ca="1"/>
        <v>0</v>
      </c>
      <c r="O38" s="63">
        <f ca="1"/>
        <v>420</v>
      </c>
      <c r="P38" s="63">
        <v>36</v>
      </c>
      <c r="AG38" s="34"/>
      <c r="AH38">
        <v>36</v>
      </c>
      <c r="AJ38">
        <f t="shared" ca="1" si="4"/>
        <v>0</v>
      </c>
      <c r="AK38" s="32"/>
      <c r="AO38" s="34"/>
      <c r="AS38" s="32"/>
      <c r="AW38" s="34"/>
      <c r="AX38">
        <v>36</v>
      </c>
      <c r="AZ38">
        <f t="shared" ca="1" si="8"/>
        <v>0</v>
      </c>
      <c r="BA38" s="32"/>
      <c r="BE38" s="34"/>
      <c r="BI38" s="32"/>
      <c r="BM38" s="34"/>
      <c r="BN38">
        <v>36</v>
      </c>
      <c r="BO38" t="str">
        <f ca="1"/>
        <v>PABLO BALLESTEROS</v>
      </c>
      <c r="BP38">
        <f t="shared" ca="1" si="12"/>
        <v>90</v>
      </c>
      <c r="BQ38" s="32"/>
      <c r="BU38" s="34"/>
      <c r="BV38">
        <v>36</v>
      </c>
      <c r="BX38">
        <f t="shared" ca="1" si="14"/>
        <v>0</v>
      </c>
      <c r="BY38" s="32"/>
      <c r="CC38" s="34"/>
      <c r="CD38">
        <v>36</v>
      </c>
      <c r="CE38" t="str">
        <f ca="1"/>
        <v>MANUEL FOSSATI</v>
      </c>
      <c r="CF38">
        <f t="shared" ca="1" si="16"/>
        <v>0</v>
      </c>
      <c r="CG38" s="32"/>
    </row>
    <row r="39" spans="1:85">
      <c r="A39" s="63" t="str">
        <f ca="1"/>
        <v>JON ALDAY</v>
      </c>
      <c r="B39" s="63" t="str">
        <f ca="1"/>
        <v>Atss</v>
      </c>
      <c r="C39" s="64" t="str">
        <f ca="1"/>
        <v>JUV</v>
      </c>
      <c r="D39" s="64" t="str">
        <f ca="1"/>
        <v>M</v>
      </c>
      <c r="E39" s="63">
        <f ca="1"/>
        <v>2007</v>
      </c>
      <c r="F39" s="63">
        <f ca="1"/>
        <v>220</v>
      </c>
      <c r="G39" s="63">
        <f ca="1"/>
        <v>100</v>
      </c>
      <c r="H39" s="63">
        <f ca="1"/>
        <v>0</v>
      </c>
      <c r="I39" s="63">
        <f ca="1"/>
        <v>0</v>
      </c>
      <c r="J39" s="63">
        <f ca="1"/>
        <v>90</v>
      </c>
      <c r="K39" s="63">
        <f ca="1"/>
        <v>0</v>
      </c>
      <c r="L39" s="63">
        <f ca="1"/>
        <v>0</v>
      </c>
      <c r="M39" s="63">
        <f ca="1"/>
        <v>0</v>
      </c>
      <c r="N39" s="63">
        <f ca="1"/>
        <v>0</v>
      </c>
      <c r="O39" s="63">
        <f ca="1"/>
        <v>410</v>
      </c>
      <c r="P39" s="63">
        <v>37</v>
      </c>
      <c r="AG39" s="34"/>
      <c r="AH39">
        <v>37</v>
      </c>
      <c r="AJ39">
        <f t="shared" ca="1" si="4"/>
        <v>0</v>
      </c>
      <c r="AK39" s="32"/>
      <c r="AO39" s="34"/>
      <c r="AS39" s="32"/>
      <c r="AW39" s="34"/>
      <c r="AX39">
        <v>37</v>
      </c>
      <c r="AZ39">
        <f t="shared" ca="1" si="8"/>
        <v>0</v>
      </c>
      <c r="BA39" s="32"/>
      <c r="BE39" s="34"/>
      <c r="BI39" s="32"/>
      <c r="BM39" s="34"/>
      <c r="BN39">
        <v>37</v>
      </c>
      <c r="BO39" t="str">
        <f ca="1"/>
        <v>AIEKO OLEA</v>
      </c>
      <c r="BP39">
        <f t="shared" ca="1" si="12"/>
        <v>80</v>
      </c>
      <c r="BQ39" s="32"/>
      <c r="BU39" s="34"/>
      <c r="BV39">
        <v>37</v>
      </c>
      <c r="BX39">
        <f t="shared" ca="1" si="14"/>
        <v>0</v>
      </c>
      <c r="BY39" s="32"/>
      <c r="CC39" s="34"/>
      <c r="CD39">
        <v>37</v>
      </c>
      <c r="CE39" t="str">
        <f ca="1"/>
        <v>JULIAN CANO</v>
      </c>
      <c r="CF39">
        <f t="shared" ca="1" si="16"/>
        <v>0</v>
      </c>
      <c r="CG39" s="32"/>
    </row>
    <row r="40" spans="1:85">
      <c r="A40" s="63" t="str">
        <f ca="1"/>
        <v>EDER CASTRESANA</v>
      </c>
      <c r="B40" s="63" t="str">
        <f ca="1"/>
        <v>Gure Talde</v>
      </c>
      <c r="C40" s="64" t="str">
        <f ca="1"/>
        <v>SEN</v>
      </c>
      <c r="D40" s="64" t="str">
        <f ca="1"/>
        <v>M</v>
      </c>
      <c r="E40" s="63">
        <f ca="1"/>
        <v>1998</v>
      </c>
      <c r="F40" s="63">
        <f ca="1"/>
        <v>240</v>
      </c>
      <c r="G40" s="63">
        <f ca="1"/>
        <v>166</v>
      </c>
      <c r="H40" s="63">
        <f ca="1"/>
        <v>0</v>
      </c>
      <c r="I40" s="63">
        <f ca="1"/>
        <v>0</v>
      </c>
      <c r="J40" s="63">
        <f ca="1"/>
        <v>0</v>
      </c>
      <c r="K40" s="63">
        <f ca="1"/>
        <v>0</v>
      </c>
      <c r="L40" s="63">
        <f ca="1"/>
        <v>0</v>
      </c>
      <c r="M40" s="63">
        <f ca="1"/>
        <v>0</v>
      </c>
      <c r="N40" s="63">
        <f ca="1"/>
        <v>0</v>
      </c>
      <c r="O40" s="63">
        <f ca="1"/>
        <v>406</v>
      </c>
      <c r="P40" s="63">
        <v>38</v>
      </c>
      <c r="AG40" s="34"/>
      <c r="AH40">
        <v>38</v>
      </c>
      <c r="AJ40">
        <f t="shared" ca="1" si="4"/>
        <v>0</v>
      </c>
      <c r="AK40" s="32"/>
      <c r="AO40" s="34"/>
      <c r="AS40" s="32"/>
      <c r="AW40" s="34"/>
      <c r="AX40">
        <v>38</v>
      </c>
      <c r="AZ40">
        <f t="shared" ca="1" si="8"/>
        <v>0</v>
      </c>
      <c r="BA40" s="32"/>
      <c r="BE40" s="34"/>
      <c r="BI40" s="32"/>
      <c r="BM40" s="34"/>
      <c r="BN40">
        <v>38</v>
      </c>
      <c r="BO40" t="str">
        <f ca="1"/>
        <v>NICU RADEANU</v>
      </c>
      <c r="BP40">
        <f t="shared" ca="1" si="12"/>
        <v>80</v>
      </c>
      <c r="BQ40" s="32"/>
      <c r="BU40" s="34"/>
      <c r="BV40">
        <v>38</v>
      </c>
      <c r="BX40">
        <f t="shared" ca="1" si="14"/>
        <v>0</v>
      </c>
      <c r="BY40" s="32"/>
      <c r="CC40" s="34"/>
      <c r="CD40">
        <v>38</v>
      </c>
      <c r="CE40" t="str">
        <f ca="1"/>
        <v>JOSE GUILLERMO GOMEZ</v>
      </c>
      <c r="CF40">
        <f t="shared" ca="1" si="16"/>
        <v>0</v>
      </c>
      <c r="CG40" s="32"/>
    </row>
    <row r="41" spans="1:85">
      <c r="A41" s="63" t="str">
        <f ca="1"/>
        <v>JORGE ESTEVEZ</v>
      </c>
      <c r="B41" s="63" t="str">
        <f ca="1"/>
        <v>Gure Talde</v>
      </c>
      <c r="C41" s="64" t="str">
        <f ca="1"/>
        <v>SEN</v>
      </c>
      <c r="D41" s="64" t="str">
        <f ca="1"/>
        <v>M</v>
      </c>
      <c r="E41" s="63">
        <f ca="1"/>
        <v>1993</v>
      </c>
      <c r="F41" s="63">
        <f ca="1"/>
        <v>220</v>
      </c>
      <c r="G41" s="63">
        <f ca="1"/>
        <v>166</v>
      </c>
      <c r="H41" s="63">
        <f ca="1"/>
        <v>0</v>
      </c>
      <c r="I41" s="63">
        <f ca="1"/>
        <v>0</v>
      </c>
      <c r="J41" s="63">
        <f ca="1"/>
        <v>0</v>
      </c>
      <c r="K41" s="63">
        <f ca="1"/>
        <v>0</v>
      </c>
      <c r="L41" s="63">
        <f ca="1"/>
        <v>0</v>
      </c>
      <c r="M41" s="63">
        <f ca="1"/>
        <v>0</v>
      </c>
      <c r="N41" s="63">
        <f ca="1"/>
        <v>0</v>
      </c>
      <c r="O41" s="63">
        <f ca="1"/>
        <v>386</v>
      </c>
      <c r="P41" s="63">
        <v>39</v>
      </c>
      <c r="AG41" s="34"/>
      <c r="AH41">
        <v>39</v>
      </c>
      <c r="AJ41">
        <f t="shared" ca="1" si="4"/>
        <v>0</v>
      </c>
      <c r="AK41" s="32"/>
      <c r="AO41" s="34"/>
      <c r="AS41" s="32"/>
      <c r="AW41" s="34"/>
      <c r="AX41">
        <v>39</v>
      </c>
      <c r="AZ41">
        <f t="shared" ca="1" si="8"/>
        <v>0</v>
      </c>
      <c r="BA41" s="32"/>
      <c r="BE41" s="34"/>
      <c r="BI41" s="32"/>
      <c r="BM41" s="34"/>
      <c r="BN41">
        <v>39</v>
      </c>
      <c r="BO41" t="str">
        <f ca="1"/>
        <v xml:space="preserve">UNAI MARTINEZ DE ZUAZO </v>
      </c>
      <c r="BP41">
        <f t="shared" ca="1" si="12"/>
        <v>80</v>
      </c>
      <c r="BQ41" s="32"/>
      <c r="BU41" s="34"/>
      <c r="BV41">
        <v>39</v>
      </c>
      <c r="BX41">
        <f t="shared" ca="1" si="14"/>
        <v>0</v>
      </c>
      <c r="BY41" s="32"/>
      <c r="CC41" s="34"/>
      <c r="CD41">
        <v>39</v>
      </c>
      <c r="CE41" t="str">
        <f ca="1"/>
        <v>OSCAR CALDEVILLA</v>
      </c>
      <c r="CF41">
        <f t="shared" ca="1" si="16"/>
        <v>0</v>
      </c>
      <c r="CG41" s="32"/>
    </row>
    <row r="42" spans="1:85">
      <c r="A42" s="63" t="str">
        <f ca="1"/>
        <v>MANUEL ALVAREZ</v>
      </c>
      <c r="B42" s="63" t="str">
        <f ca="1"/>
        <v>Lautaro</v>
      </c>
      <c r="C42" s="64" t="str">
        <f ca="1"/>
        <v>V-65</v>
      </c>
      <c r="D42" s="64" t="str">
        <f ca="1"/>
        <v>M</v>
      </c>
      <c r="E42" s="63">
        <f ca="1"/>
        <v>0</v>
      </c>
      <c r="F42" s="63">
        <f ca="1"/>
        <v>80</v>
      </c>
      <c r="G42" s="63">
        <f ca="1"/>
        <v>0</v>
      </c>
      <c r="H42" s="63">
        <f ca="1"/>
        <v>0</v>
      </c>
      <c r="I42" s="63">
        <f ca="1"/>
        <v>0</v>
      </c>
      <c r="J42" s="63">
        <f ca="1"/>
        <v>0</v>
      </c>
      <c r="K42" s="63">
        <f ca="1"/>
        <v>300</v>
      </c>
      <c r="L42" s="63">
        <f ca="1"/>
        <v>0</v>
      </c>
      <c r="M42" s="63">
        <f ca="1"/>
        <v>0</v>
      </c>
      <c r="N42" s="63">
        <f ca="1"/>
        <v>0</v>
      </c>
      <c r="O42" s="63">
        <f ca="1"/>
        <v>380</v>
      </c>
      <c r="P42" s="63">
        <v>40</v>
      </c>
      <c r="AG42" s="34"/>
      <c r="AH42">
        <v>40</v>
      </c>
      <c r="AJ42">
        <f t="shared" ca="1" si="4"/>
        <v>0</v>
      </c>
      <c r="AK42" s="32"/>
      <c r="AO42" s="34"/>
      <c r="AS42" s="32"/>
      <c r="AW42" s="34"/>
      <c r="AX42">
        <v>40</v>
      </c>
      <c r="AZ42">
        <f t="shared" ca="1" si="8"/>
        <v>0</v>
      </c>
      <c r="BA42" s="32"/>
      <c r="BE42" s="34"/>
      <c r="BI42" s="32"/>
      <c r="BM42" s="34"/>
      <c r="BN42">
        <v>40</v>
      </c>
      <c r="BO42" t="str">
        <f ca="1"/>
        <v>DIEGO CEA</v>
      </c>
      <c r="BP42">
        <f t="shared" ca="1" si="12"/>
        <v>60</v>
      </c>
      <c r="BQ42" s="32"/>
      <c r="BU42" s="34"/>
      <c r="BV42">
        <v>40</v>
      </c>
      <c r="BX42">
        <f t="shared" ca="1" si="14"/>
        <v>0</v>
      </c>
      <c r="BY42" s="32"/>
      <c r="CC42" s="34"/>
      <c r="CD42">
        <v>40</v>
      </c>
      <c r="CE42" t="str">
        <f ca="1"/>
        <v>FERNANDO GARCIA</v>
      </c>
      <c r="CF42">
        <f t="shared" ca="1" si="16"/>
        <v>0</v>
      </c>
      <c r="CG42" s="32"/>
    </row>
    <row r="43" spans="1:85">
      <c r="A43" s="63" t="str">
        <f ca="1"/>
        <v>BOWEI JIN</v>
      </c>
      <c r="B43" s="63" t="str">
        <f ca="1"/>
        <v>Gasteiz</v>
      </c>
      <c r="C43" s="64" t="str">
        <f ca="1"/>
        <v>ALV</v>
      </c>
      <c r="D43" s="64" t="str">
        <f ca="1"/>
        <v>M</v>
      </c>
      <c r="E43" s="63">
        <f ca="1"/>
        <v>0</v>
      </c>
      <c r="F43" s="63">
        <f ca="1"/>
        <v>60</v>
      </c>
      <c r="G43" s="63">
        <f ca="1"/>
        <v>0</v>
      </c>
      <c r="H43" s="63">
        <f ca="1"/>
        <v>0</v>
      </c>
      <c r="I43" s="63">
        <f ca="1"/>
        <v>0</v>
      </c>
      <c r="J43" s="63">
        <f ca="1"/>
        <v>100</v>
      </c>
      <c r="K43" s="63">
        <f ca="1"/>
        <v>200</v>
      </c>
      <c r="L43" s="63">
        <f ca="1"/>
        <v>0</v>
      </c>
      <c r="M43" s="63">
        <f ca="1"/>
        <v>0</v>
      </c>
      <c r="N43" s="63">
        <f ca="1"/>
        <v>0</v>
      </c>
      <c r="O43" s="63">
        <f ca="1"/>
        <v>360</v>
      </c>
      <c r="P43" s="63">
        <v>41</v>
      </c>
      <c r="BM43" s="34"/>
      <c r="BN43">
        <v>41</v>
      </c>
      <c r="BO43" t="str">
        <f ca="1"/>
        <v>IKER ARETXAGA</v>
      </c>
      <c r="BP43">
        <f t="shared" ca="1" si="12"/>
        <v>60</v>
      </c>
      <c r="BQ43" s="32"/>
      <c r="CC43" s="34"/>
      <c r="CD43">
        <v>41</v>
      </c>
      <c r="CE43" t="str">
        <f ca="1"/>
        <v>MARKUS HERMAN</v>
      </c>
      <c r="CF43">
        <f t="shared" ca="1" si="16"/>
        <v>0</v>
      </c>
      <c r="CG43" s="32"/>
    </row>
    <row r="44" spans="1:85">
      <c r="A44" s="63" t="str">
        <f ca="1"/>
        <v>JON IRIZAR</v>
      </c>
      <c r="B44" s="63" t="str">
        <f ca="1"/>
        <v>Lautaro</v>
      </c>
      <c r="C44" s="64" t="str">
        <f ca="1"/>
        <v>V-65</v>
      </c>
      <c r="D44" s="64" t="str">
        <f ca="1"/>
        <v>M</v>
      </c>
      <c r="E44" s="63">
        <f ca="1"/>
        <v>0</v>
      </c>
      <c r="F44" s="63">
        <f ca="1"/>
        <v>100</v>
      </c>
      <c r="G44" s="63">
        <f ca="1"/>
        <v>0</v>
      </c>
      <c r="H44" s="63">
        <f ca="1"/>
        <v>0</v>
      </c>
      <c r="I44" s="63">
        <f ca="1"/>
        <v>0</v>
      </c>
      <c r="J44" s="63">
        <f ca="1"/>
        <v>0</v>
      </c>
      <c r="K44" s="63">
        <f ca="1"/>
        <v>240</v>
      </c>
      <c r="L44" s="63">
        <f ca="1"/>
        <v>0</v>
      </c>
      <c r="M44" s="63">
        <f ca="1"/>
        <v>0</v>
      </c>
      <c r="N44" s="63">
        <f ca="1"/>
        <v>0</v>
      </c>
      <c r="O44" s="63">
        <f ca="1"/>
        <v>340</v>
      </c>
      <c r="P44" s="63">
        <v>42</v>
      </c>
      <c r="BM44" s="34"/>
      <c r="BN44">
        <v>42</v>
      </c>
      <c r="BO44" t="str">
        <f ca="1"/>
        <v>YAUHENI DUDANORAK</v>
      </c>
      <c r="BP44">
        <f t="shared" ca="1" si="12"/>
        <v>40</v>
      </c>
      <c r="BQ44" s="32"/>
      <c r="CC44" s="34"/>
      <c r="CD44">
        <v>42</v>
      </c>
      <c r="CE44" t="str">
        <f ca="1"/>
        <v>JAVIER CORTES</v>
      </c>
      <c r="CF44">
        <f t="shared" ca="1" si="16"/>
        <v>0</v>
      </c>
      <c r="CG44" s="32"/>
    </row>
    <row r="45" spans="1:85">
      <c r="A45" s="63" t="str">
        <f ca="1"/>
        <v>MAIALEN TOQUERO</v>
      </c>
      <c r="B45" s="63" t="str">
        <f ca="1"/>
        <v xml:space="preserve">Leka Enea </v>
      </c>
      <c r="C45" s="64" t="str">
        <f ca="1"/>
        <v>INF</v>
      </c>
      <c r="D45" s="64" t="str">
        <f ca="1"/>
        <v>F</v>
      </c>
      <c r="E45" s="63">
        <f ca="1"/>
        <v>2011</v>
      </c>
      <c r="F45" s="63">
        <f ca="1"/>
        <v>0</v>
      </c>
      <c r="G45" s="63">
        <f ca="1"/>
        <v>0</v>
      </c>
      <c r="H45" s="63">
        <f ca="1"/>
        <v>0</v>
      </c>
      <c r="I45" s="63">
        <f ca="1"/>
        <v>0</v>
      </c>
      <c r="J45" s="63">
        <f ca="1"/>
        <v>0</v>
      </c>
      <c r="K45" s="63">
        <f ca="1"/>
        <v>325</v>
      </c>
      <c r="L45" s="63">
        <f ca="1"/>
        <v>0</v>
      </c>
      <c r="M45" s="63">
        <f ca="1"/>
        <v>0</v>
      </c>
      <c r="N45" s="63">
        <f ca="1"/>
        <v>0</v>
      </c>
      <c r="O45" s="63">
        <f ca="1"/>
        <v>325</v>
      </c>
      <c r="P45" s="63">
        <v>43</v>
      </c>
      <c r="BM45" s="34"/>
      <c r="BN45">
        <v>43</v>
      </c>
      <c r="BO45" t="str">
        <f ca="1"/>
        <v>UNAI ARMAS</v>
      </c>
      <c r="BP45">
        <f t="shared" ca="1" si="12"/>
        <v>30</v>
      </c>
      <c r="BQ45" s="32"/>
      <c r="CC45" s="34"/>
      <c r="CD45">
        <v>43</v>
      </c>
      <c r="CE45" t="str">
        <f ca="1"/>
        <v>JUAN ANTONIO FERNANDEZ DE ORTEGA</v>
      </c>
      <c r="CF45">
        <f t="shared" ca="1" si="16"/>
        <v>0</v>
      </c>
      <c r="CG45" s="32"/>
    </row>
    <row r="46" spans="1:85">
      <c r="A46" s="63" t="str">
        <f ca="1"/>
        <v>UNAX GOYA</v>
      </c>
      <c r="B46" s="63" t="str">
        <f ca="1"/>
        <v>Atss</v>
      </c>
      <c r="C46" s="64" t="str">
        <f ca="1"/>
        <v>CAD</v>
      </c>
      <c r="D46" s="64" t="str">
        <f ca="1"/>
        <v>M</v>
      </c>
      <c r="E46" s="63">
        <f ca="1"/>
        <v>2010</v>
      </c>
      <c r="F46" s="63">
        <f ca="1"/>
        <v>165</v>
      </c>
      <c r="G46" s="63">
        <f ca="1"/>
        <v>100</v>
      </c>
      <c r="H46" s="63">
        <f ca="1"/>
        <v>0</v>
      </c>
      <c r="I46" s="63">
        <f ca="1"/>
        <v>0</v>
      </c>
      <c r="J46" s="63">
        <f ca="1"/>
        <v>56</v>
      </c>
      <c r="K46" s="63">
        <f ca="1"/>
        <v>0</v>
      </c>
      <c r="L46" s="63">
        <f ca="1"/>
        <v>0</v>
      </c>
      <c r="M46" s="63">
        <f ca="1"/>
        <v>0</v>
      </c>
      <c r="N46" s="63">
        <f ca="1"/>
        <v>0</v>
      </c>
      <c r="O46" s="63">
        <f ca="1"/>
        <v>321</v>
      </c>
      <c r="P46" s="63">
        <v>44</v>
      </c>
      <c r="BM46" s="34"/>
      <c r="BN46">
        <v>44</v>
      </c>
      <c r="BO46" t="str">
        <f ca="1"/>
        <v>GONZALO CARMONA</v>
      </c>
      <c r="BP46">
        <f t="shared" ca="1" si="12"/>
        <v>30</v>
      </c>
      <c r="BQ46" s="32"/>
      <c r="CC46" s="34"/>
      <c r="CD46">
        <v>44</v>
      </c>
      <c r="CE46" t="str">
        <f ca="1"/>
        <v>AITOR INTXAURRAGA</v>
      </c>
      <c r="CF46">
        <f t="shared" ca="1" si="16"/>
        <v>0</v>
      </c>
      <c r="CG46" s="32"/>
    </row>
    <row r="47" spans="1:85">
      <c r="A47" s="63" t="str">
        <f ca="1"/>
        <v>IKER PLAZA</v>
      </c>
      <c r="B47" s="63" t="str">
        <f ca="1"/>
        <v>Leka Enea</v>
      </c>
      <c r="C47" s="64" t="str">
        <f ca="1"/>
        <v>JUV</v>
      </c>
      <c r="D47" s="64" t="str">
        <f ca="1"/>
        <v>M</v>
      </c>
      <c r="E47" s="63">
        <f ca="1"/>
        <v>2007</v>
      </c>
      <c r="F47" s="63">
        <f ca="1"/>
        <v>320</v>
      </c>
      <c r="G47" s="63">
        <f ca="1"/>
        <v>0</v>
      </c>
      <c r="H47" s="63">
        <f ca="1"/>
        <v>0</v>
      </c>
      <c r="I47" s="63">
        <f ca="1"/>
        <v>0</v>
      </c>
      <c r="J47" s="63">
        <f ca="1"/>
        <v>0</v>
      </c>
      <c r="K47" s="63">
        <f ca="1"/>
        <v>0</v>
      </c>
      <c r="L47" s="63">
        <f ca="1"/>
        <v>0</v>
      </c>
      <c r="M47" s="63">
        <f ca="1"/>
        <v>0</v>
      </c>
      <c r="N47" s="63">
        <f ca="1"/>
        <v>0</v>
      </c>
      <c r="O47" s="63">
        <f ca="1"/>
        <v>320</v>
      </c>
      <c r="P47" s="63">
        <v>45</v>
      </c>
      <c r="BM47" s="34"/>
      <c r="BN47">
        <v>45</v>
      </c>
      <c r="BO47" t="str">
        <f ca="1"/>
        <v>JOKIN REGUERO</v>
      </c>
      <c r="BP47">
        <f t="shared" ca="1" si="12"/>
        <v>20</v>
      </c>
      <c r="BQ47" s="32"/>
      <c r="CC47" s="34"/>
      <c r="CD47">
        <v>45</v>
      </c>
      <c r="CE47" t="str">
        <f ca="1"/>
        <v>DANIEL DIEZ</v>
      </c>
      <c r="CF47">
        <f t="shared" ca="1" si="16"/>
        <v>0</v>
      </c>
      <c r="CG47" s="32"/>
    </row>
    <row r="48" spans="1:85">
      <c r="A48" s="63" t="str">
        <f ca="1"/>
        <v>ANDER MADINABEITIA</v>
      </c>
      <c r="B48" s="63" t="str">
        <f ca="1"/>
        <v>Gasteiz</v>
      </c>
      <c r="C48" s="64" t="str">
        <f ca="1"/>
        <v>SEN</v>
      </c>
      <c r="D48" s="64" t="str">
        <f ca="1"/>
        <v>M</v>
      </c>
      <c r="E48" s="63">
        <f ca="1"/>
        <v>1997</v>
      </c>
      <c r="F48" s="63">
        <f ca="1"/>
        <v>320</v>
      </c>
      <c r="G48" s="63">
        <f ca="1"/>
        <v>0</v>
      </c>
      <c r="H48" s="63">
        <f ca="1"/>
        <v>0</v>
      </c>
      <c r="I48" s="63">
        <f ca="1"/>
        <v>0</v>
      </c>
      <c r="J48" s="63">
        <f ca="1"/>
        <v>0</v>
      </c>
      <c r="K48" s="63">
        <f ca="1"/>
        <v>0</v>
      </c>
      <c r="L48" s="63">
        <f ca="1"/>
        <v>0</v>
      </c>
      <c r="M48" s="63">
        <f ca="1"/>
        <v>0</v>
      </c>
      <c r="N48" s="63">
        <f ca="1"/>
        <v>0</v>
      </c>
      <c r="O48" s="63">
        <f ca="1"/>
        <v>320</v>
      </c>
      <c r="P48" s="63">
        <v>46</v>
      </c>
      <c r="BM48" s="34"/>
      <c r="BN48">
        <v>46</v>
      </c>
      <c r="BO48" t="str">
        <f ca="1"/>
        <v>IÑAKI MARTINEZ</v>
      </c>
      <c r="BP48">
        <f t="shared" ca="1" si="12"/>
        <v>0</v>
      </c>
      <c r="BQ48" s="32"/>
      <c r="CC48" s="34"/>
      <c r="CD48">
        <v>46</v>
      </c>
      <c r="CE48" t="str">
        <f ca="1"/>
        <v>SERGIO HERIZ</v>
      </c>
      <c r="CF48">
        <f t="shared" ca="1" si="16"/>
        <v>0</v>
      </c>
      <c r="CG48" s="32"/>
    </row>
    <row r="49" spans="1:85">
      <c r="A49" s="63" t="str">
        <f ca="1"/>
        <v>GAIZKA HERROJO</v>
      </c>
      <c r="B49" s="63" t="str">
        <f ca="1"/>
        <v>Basauri</v>
      </c>
      <c r="C49" s="64" t="str">
        <f ca="1"/>
        <v>SEN</v>
      </c>
      <c r="D49" s="64" t="str">
        <f ca="1"/>
        <v>M</v>
      </c>
      <c r="E49" s="63">
        <f ca="1"/>
        <v>2001</v>
      </c>
      <c r="F49" s="63">
        <f ca="1"/>
        <v>180</v>
      </c>
      <c r="G49" s="63">
        <f ca="1"/>
        <v>133</v>
      </c>
      <c r="H49" s="63">
        <f ca="1"/>
        <v>0</v>
      </c>
      <c r="I49" s="63">
        <f ca="1"/>
        <v>0</v>
      </c>
      <c r="J49" s="63">
        <f ca="1"/>
        <v>0</v>
      </c>
      <c r="K49" s="63">
        <f ca="1"/>
        <v>0</v>
      </c>
      <c r="L49" s="63">
        <f ca="1"/>
        <v>0</v>
      </c>
      <c r="M49" s="63">
        <f ca="1"/>
        <v>0</v>
      </c>
      <c r="N49" s="63">
        <f ca="1"/>
        <v>0</v>
      </c>
      <c r="O49" s="63">
        <f ca="1"/>
        <v>313</v>
      </c>
      <c r="P49" s="63">
        <v>47</v>
      </c>
      <c r="BM49" s="34"/>
      <c r="BN49">
        <v>47</v>
      </c>
      <c r="BO49" t="str">
        <f ca="1"/>
        <v>MIKEL MELCHOR</v>
      </c>
      <c r="BP49">
        <f t="shared" ca="1" si="12"/>
        <v>0</v>
      </c>
      <c r="BQ49" s="32"/>
      <c r="CC49" s="34"/>
      <c r="CD49">
        <v>47</v>
      </c>
      <c r="CE49" t="str">
        <f ca="1"/>
        <v>ALEXEI EMELIANOV</v>
      </c>
      <c r="CF49">
        <f t="shared" ca="1" si="16"/>
        <v>0</v>
      </c>
      <c r="CG49" s="32"/>
    </row>
    <row r="50" spans="1:85">
      <c r="A50" s="63" t="str">
        <f ca="1"/>
        <v>OIHAN BARBERO</v>
      </c>
      <c r="B50" s="63" t="str">
        <f ca="1"/>
        <v>Gasteiz</v>
      </c>
      <c r="C50" s="64" t="str">
        <f ca="1"/>
        <v>JUV</v>
      </c>
      <c r="D50" s="64" t="str">
        <f ca="1"/>
        <v>M</v>
      </c>
      <c r="E50" s="63">
        <f ca="1"/>
        <v>2008</v>
      </c>
      <c r="F50" s="63">
        <f ca="1"/>
        <v>150</v>
      </c>
      <c r="G50" s="63">
        <f ca="1"/>
        <v>100</v>
      </c>
      <c r="H50" s="63">
        <f ca="1"/>
        <v>0</v>
      </c>
      <c r="I50" s="63">
        <f ca="1"/>
        <v>0</v>
      </c>
      <c r="J50" s="63">
        <f ca="1"/>
        <v>63</v>
      </c>
      <c r="K50" s="63">
        <f ca="1"/>
        <v>0</v>
      </c>
      <c r="L50" s="63">
        <f ca="1"/>
        <v>0</v>
      </c>
      <c r="M50" s="63">
        <f ca="1"/>
        <v>0</v>
      </c>
      <c r="N50" s="63">
        <f ca="1"/>
        <v>0</v>
      </c>
      <c r="O50" s="63">
        <f ca="1"/>
        <v>313</v>
      </c>
      <c r="P50" s="63">
        <v>48</v>
      </c>
      <c r="BM50" s="34"/>
      <c r="BN50">
        <v>48</v>
      </c>
      <c r="BO50" t="str">
        <f ca="1"/>
        <v>SERGIO CORTES</v>
      </c>
      <c r="BP50">
        <f t="shared" ca="1" si="12"/>
        <v>0</v>
      </c>
      <c r="BQ50" s="32"/>
      <c r="CC50" s="34"/>
      <c r="CD50">
        <v>48</v>
      </c>
      <c r="CE50" t="str">
        <f ca="1"/>
        <v>PEDRO ALESON</v>
      </c>
      <c r="CF50">
        <f t="shared" ca="1" si="16"/>
        <v>0</v>
      </c>
      <c r="CG50" s="32"/>
    </row>
    <row r="51" spans="1:85">
      <c r="A51" s="63" t="str">
        <f ca="1"/>
        <v>ENRIQUE IRINEU</v>
      </c>
      <c r="B51" s="63" t="str">
        <f ca="1"/>
        <v>Abadiño</v>
      </c>
      <c r="C51" s="64" t="str">
        <f ca="1"/>
        <v>V-40</v>
      </c>
      <c r="D51" s="64" t="str">
        <f ca="1"/>
        <v>M</v>
      </c>
      <c r="E51" s="63">
        <f ca="1"/>
        <v>1979</v>
      </c>
      <c r="F51" s="63">
        <f ca="1"/>
        <v>0</v>
      </c>
      <c r="G51" s="63">
        <f ca="1"/>
        <v>150</v>
      </c>
      <c r="H51" s="63">
        <f ca="1"/>
        <v>0</v>
      </c>
      <c r="I51" s="63">
        <f ca="1"/>
        <v>0</v>
      </c>
      <c r="J51" s="63">
        <f ca="1"/>
        <v>0</v>
      </c>
      <c r="K51" s="63">
        <f ca="1"/>
        <v>160</v>
      </c>
      <c r="L51" s="63">
        <f ca="1"/>
        <v>0</v>
      </c>
      <c r="M51" s="63">
        <f ca="1"/>
        <v>0</v>
      </c>
      <c r="N51" s="63">
        <f ca="1"/>
        <v>0</v>
      </c>
      <c r="O51" s="63">
        <f ca="1"/>
        <v>310</v>
      </c>
      <c r="P51" s="63">
        <v>49</v>
      </c>
      <c r="BM51" s="34"/>
      <c r="BN51">
        <v>49</v>
      </c>
      <c r="BO51" t="str">
        <f ca="1"/>
        <v>PEIO GASPAR</v>
      </c>
      <c r="BP51">
        <f t="shared" ca="1" si="12"/>
        <v>0</v>
      </c>
      <c r="BQ51" s="32"/>
      <c r="CC51" s="34"/>
      <c r="CD51">
        <v>49</v>
      </c>
      <c r="CE51" t="str">
        <f ca="1"/>
        <v>LUIS ANGEL SALAZAR</v>
      </c>
      <c r="CF51">
        <f t="shared" ca="1" si="16"/>
        <v>0</v>
      </c>
      <c r="CG51" s="32"/>
    </row>
    <row r="52" spans="1:85">
      <c r="A52" s="63" t="str">
        <f ca="1"/>
        <v>MIKEL ANGULO</v>
      </c>
      <c r="B52" s="63" t="str">
        <f ca="1"/>
        <v>Gasteiz</v>
      </c>
      <c r="C52" s="64" t="str">
        <f ca="1"/>
        <v>INF</v>
      </c>
      <c r="D52" s="64" t="str">
        <f ca="1"/>
        <v>M</v>
      </c>
      <c r="E52" s="63">
        <f ca="1"/>
        <v>2011</v>
      </c>
      <c r="F52" s="63">
        <f ca="1"/>
        <v>80</v>
      </c>
      <c r="G52" s="63">
        <f ca="1"/>
        <v>100</v>
      </c>
      <c r="H52" s="63">
        <f ca="1"/>
        <v>0</v>
      </c>
      <c r="I52" s="63">
        <f ca="1"/>
        <v>0</v>
      </c>
      <c r="J52" s="63">
        <f ca="1"/>
        <v>130</v>
      </c>
      <c r="K52" s="63">
        <f ca="1"/>
        <v>0</v>
      </c>
      <c r="L52" s="63">
        <f ca="1"/>
        <v>0</v>
      </c>
      <c r="M52" s="63">
        <f ca="1"/>
        <v>0</v>
      </c>
      <c r="N52" s="63">
        <f ca="1"/>
        <v>0</v>
      </c>
      <c r="O52" s="63">
        <f ca="1"/>
        <v>310</v>
      </c>
      <c r="P52" s="63">
        <v>50</v>
      </c>
      <c r="BM52" s="34"/>
      <c r="BN52">
        <v>50</v>
      </c>
      <c r="BO52" t="str">
        <f ca="1"/>
        <v>OIER ARIZTI</v>
      </c>
      <c r="BP52">
        <f t="shared" ca="1" si="12"/>
        <v>0</v>
      </c>
      <c r="BQ52" s="32"/>
      <c r="CC52" s="34"/>
      <c r="CD52">
        <v>50</v>
      </c>
      <c r="CE52" t="str">
        <f ca="1"/>
        <v>JOSE FELIX SANZ</v>
      </c>
      <c r="CF52">
        <f t="shared" ca="1" si="16"/>
        <v>0</v>
      </c>
      <c r="CG52" s="32"/>
    </row>
    <row r="53" spans="1:85">
      <c r="A53" s="63" t="str">
        <f ca="1"/>
        <v>JULEN GOIKOECHEA</v>
      </c>
      <c r="B53" s="63" t="str">
        <f ca="1"/>
        <v>Fortuna</v>
      </c>
      <c r="C53" s="64" t="str">
        <f ca="1"/>
        <v>INF</v>
      </c>
      <c r="D53" s="64" t="str">
        <f ca="1"/>
        <v>M</v>
      </c>
      <c r="E53" s="63">
        <f ca="1"/>
        <v>2012</v>
      </c>
      <c r="F53" s="63">
        <f ca="1"/>
        <v>110</v>
      </c>
      <c r="G53" s="63">
        <f ca="1"/>
        <v>0</v>
      </c>
      <c r="H53" s="63">
        <f ca="1"/>
        <v>0</v>
      </c>
      <c r="I53" s="63">
        <f ca="1"/>
        <v>0</v>
      </c>
      <c r="J53" s="63">
        <f ca="1"/>
        <v>0</v>
      </c>
      <c r="K53" s="63">
        <f ca="1"/>
        <v>195</v>
      </c>
      <c r="L53" s="63">
        <f ca="1"/>
        <v>0</v>
      </c>
      <c r="M53" s="63">
        <f ca="1"/>
        <v>0</v>
      </c>
      <c r="N53" s="63">
        <f ca="1"/>
        <v>0</v>
      </c>
      <c r="O53" s="63">
        <f ca="1"/>
        <v>305</v>
      </c>
      <c r="P53" s="63">
        <v>51</v>
      </c>
      <c r="BM53" s="34"/>
      <c r="BN53">
        <v>51</v>
      </c>
      <c r="BO53" t="str">
        <f ca="1"/>
        <v>JOSE AUGUSTO ENA</v>
      </c>
      <c r="BP53">
        <f t="shared" ca="1" si="12"/>
        <v>0</v>
      </c>
      <c r="BQ53" s="32"/>
      <c r="CC53" s="34"/>
      <c r="CD53">
        <v>51</v>
      </c>
      <c r="CF53">
        <f t="shared" ca="1" si="16"/>
        <v>0</v>
      </c>
      <c r="CG53" s="32"/>
    </row>
    <row r="54" spans="1:85">
      <c r="A54" s="63" t="str">
        <f ca="1"/>
        <v>IZARO TOQUERO</v>
      </c>
      <c r="B54" s="63" t="str">
        <f ca="1"/>
        <v>Leka Enea</v>
      </c>
      <c r="C54" s="64" t="str">
        <f ca="1"/>
        <v>ALV</v>
      </c>
      <c r="D54" s="64" t="str">
        <f ca="1"/>
        <v>F</v>
      </c>
      <c r="E54" s="63">
        <f ca="1"/>
        <v>2013</v>
      </c>
      <c r="F54" s="63">
        <f ca="1"/>
        <v>0</v>
      </c>
      <c r="G54" s="63">
        <f ca="1"/>
        <v>0</v>
      </c>
      <c r="H54" s="63">
        <f ca="1"/>
        <v>0</v>
      </c>
      <c r="I54" s="63">
        <f ca="1"/>
        <v>0</v>
      </c>
      <c r="J54" s="63">
        <f ca="1"/>
        <v>0</v>
      </c>
      <c r="K54" s="63">
        <f ca="1"/>
        <v>300</v>
      </c>
      <c r="L54" s="63">
        <f ca="1"/>
        <v>0</v>
      </c>
      <c r="M54" s="63">
        <f ca="1"/>
        <v>0</v>
      </c>
      <c r="N54" s="63">
        <f ca="1"/>
        <v>0</v>
      </c>
      <c r="O54" s="63">
        <f ca="1"/>
        <v>300</v>
      </c>
      <c r="P54" s="63">
        <v>52</v>
      </c>
      <c r="BM54" s="34"/>
      <c r="BN54">
        <v>52</v>
      </c>
      <c r="BO54" t="str">
        <f ca="1"/>
        <v>IKER GONZALEZ</v>
      </c>
      <c r="BP54">
        <f t="shared" ca="1" si="12"/>
        <v>0</v>
      </c>
      <c r="BQ54" s="32"/>
      <c r="CC54" s="34"/>
      <c r="CD54">
        <v>52</v>
      </c>
      <c r="CF54">
        <f t="shared" ca="1" si="16"/>
        <v>0</v>
      </c>
      <c r="CG54" s="32"/>
    </row>
    <row r="55" spans="1:85">
      <c r="A55" s="63" t="str">
        <f ca="1"/>
        <v>URKO MUNDUATE</v>
      </c>
      <c r="B55" s="63" t="str">
        <f ca="1"/>
        <v>Atss</v>
      </c>
      <c r="C55" s="64" t="str">
        <f ca="1"/>
        <v>CAD</v>
      </c>
      <c r="D55" s="64" t="str">
        <f ca="1"/>
        <v>M</v>
      </c>
      <c r="E55" s="63">
        <f ca="1"/>
        <v>2009</v>
      </c>
      <c r="F55" s="63">
        <f ca="1"/>
        <v>55</v>
      </c>
      <c r="G55" s="63">
        <f ca="1"/>
        <v>0</v>
      </c>
      <c r="H55" s="63">
        <f ca="1"/>
        <v>0</v>
      </c>
      <c r="I55" s="63">
        <f ca="1"/>
        <v>0</v>
      </c>
      <c r="J55" s="63">
        <f ca="1"/>
        <v>40</v>
      </c>
      <c r="K55" s="63">
        <f ca="1"/>
        <v>184</v>
      </c>
      <c r="L55" s="63">
        <f ca="1"/>
        <v>0</v>
      </c>
      <c r="M55" s="63">
        <f ca="1"/>
        <v>0</v>
      </c>
      <c r="N55" s="63">
        <f ca="1"/>
        <v>0</v>
      </c>
      <c r="O55" s="63">
        <f ca="1"/>
        <v>279</v>
      </c>
      <c r="P55" s="63">
        <v>53</v>
      </c>
      <c r="BM55" s="34"/>
      <c r="BN55">
        <v>53</v>
      </c>
      <c r="BO55" t="str">
        <f ca="1"/>
        <v>IKER LABARGA</v>
      </c>
      <c r="BP55">
        <f t="shared" ca="1" si="12"/>
        <v>0</v>
      </c>
      <c r="BQ55" s="32"/>
      <c r="CC55" s="34"/>
      <c r="CD55">
        <v>53</v>
      </c>
      <c r="CF55">
        <f t="shared" ca="1" si="16"/>
        <v>0</v>
      </c>
      <c r="CG55" s="32"/>
    </row>
    <row r="56" spans="1:85">
      <c r="A56" s="63" t="str">
        <f ca="1"/>
        <v>IBAI PEREZ</v>
      </c>
      <c r="B56" s="63" t="str">
        <f ca="1"/>
        <v>Gure Talde</v>
      </c>
      <c r="C56" s="64" t="str">
        <f ca="1"/>
        <v>SEN</v>
      </c>
      <c r="D56" s="64" t="str">
        <f ca="1"/>
        <v>M</v>
      </c>
      <c r="E56" s="63">
        <f ca="1"/>
        <v>2002</v>
      </c>
      <c r="F56" s="63">
        <f ca="1"/>
        <v>110</v>
      </c>
      <c r="G56" s="63">
        <f ca="1"/>
        <v>166</v>
      </c>
      <c r="H56" s="63">
        <f ca="1"/>
        <v>0</v>
      </c>
      <c r="I56" s="63">
        <f ca="1"/>
        <v>0</v>
      </c>
      <c r="J56" s="63">
        <f ca="1"/>
        <v>0</v>
      </c>
      <c r="K56" s="63">
        <f ca="1"/>
        <v>0</v>
      </c>
      <c r="L56" s="63">
        <f ca="1"/>
        <v>0</v>
      </c>
      <c r="M56" s="63">
        <f ca="1"/>
        <v>0</v>
      </c>
      <c r="N56" s="63">
        <f ca="1"/>
        <v>0</v>
      </c>
      <c r="O56" s="63">
        <f ca="1"/>
        <v>276</v>
      </c>
      <c r="P56" s="63">
        <v>54</v>
      </c>
      <c r="BM56" s="34"/>
      <c r="BN56">
        <v>54</v>
      </c>
      <c r="BO56" t="str">
        <f ca="1"/>
        <v>LUCAS TOJAL</v>
      </c>
      <c r="BP56">
        <f t="shared" ca="1" si="12"/>
        <v>0</v>
      </c>
      <c r="BQ56" s="32"/>
      <c r="CC56" s="34"/>
      <c r="CD56">
        <v>54</v>
      </c>
      <c r="CF56">
        <f t="shared" ca="1" si="16"/>
        <v>0</v>
      </c>
      <c r="CG56" s="32"/>
    </row>
    <row r="57" spans="1:85">
      <c r="A57" s="63" t="str">
        <f ca="1"/>
        <v>MICHAEL ADODO</v>
      </c>
      <c r="B57" s="63" t="str">
        <f ca="1"/>
        <v>Artxandako</v>
      </c>
      <c r="C57" s="64" t="str">
        <f ca="1"/>
        <v>V-60</v>
      </c>
      <c r="D57" s="64" t="str">
        <f ca="1"/>
        <v>M</v>
      </c>
      <c r="E57" s="63">
        <f ca="1"/>
        <v>0</v>
      </c>
      <c r="F57" s="63">
        <f ca="1"/>
        <v>275</v>
      </c>
      <c r="G57" s="63">
        <f ca="1"/>
        <v>0</v>
      </c>
      <c r="H57" s="63">
        <f ca="1"/>
        <v>0</v>
      </c>
      <c r="I57" s="63">
        <f ca="1"/>
        <v>0</v>
      </c>
      <c r="J57" s="63">
        <f ca="1"/>
        <v>0</v>
      </c>
      <c r="K57" s="63">
        <f ca="1"/>
        <v>0</v>
      </c>
      <c r="L57" s="63">
        <f ca="1"/>
        <v>0</v>
      </c>
      <c r="M57" s="63">
        <f ca="1"/>
        <v>0</v>
      </c>
      <c r="N57" s="63">
        <f ca="1"/>
        <v>0</v>
      </c>
      <c r="O57" s="63">
        <f ca="1"/>
        <v>275</v>
      </c>
      <c r="P57" s="63">
        <v>55</v>
      </c>
      <c r="BM57" s="34"/>
      <c r="BN57">
        <v>55</v>
      </c>
      <c r="BO57" t="str">
        <f ca="1"/>
        <v>SERGIO PEREIRA</v>
      </c>
      <c r="BP57">
        <f t="shared" ca="1" si="12"/>
        <v>0</v>
      </c>
      <c r="BQ57" s="32"/>
      <c r="CC57" s="34"/>
      <c r="CD57">
        <v>55</v>
      </c>
      <c r="CF57">
        <f t="shared" ca="1" si="16"/>
        <v>0</v>
      </c>
      <c r="CG57" s="32"/>
    </row>
    <row r="58" spans="1:85">
      <c r="A58" s="63" t="str">
        <f ca="1"/>
        <v>IÑAKI OTEO</v>
      </c>
      <c r="B58" s="63" t="str">
        <f ca="1"/>
        <v>Artxandako</v>
      </c>
      <c r="C58" s="64" t="str">
        <f ca="1"/>
        <v>V-50</v>
      </c>
      <c r="D58" s="64" t="str">
        <f ca="1"/>
        <v>M</v>
      </c>
      <c r="E58" s="63">
        <f ca="1"/>
        <v>1971</v>
      </c>
      <c r="F58" s="63">
        <f ca="1"/>
        <v>275</v>
      </c>
      <c r="G58" s="63">
        <f ca="1"/>
        <v>0</v>
      </c>
      <c r="H58" s="63">
        <f ca="1"/>
        <v>0</v>
      </c>
      <c r="I58" s="63">
        <f ca="1"/>
        <v>0</v>
      </c>
      <c r="J58" s="63">
        <f ca="1"/>
        <v>0</v>
      </c>
      <c r="K58" s="63">
        <f ca="1"/>
        <v>0</v>
      </c>
      <c r="L58" s="63">
        <f ca="1"/>
        <v>0</v>
      </c>
      <c r="M58" s="63">
        <f ca="1"/>
        <v>0</v>
      </c>
      <c r="N58" s="63">
        <f ca="1"/>
        <v>0</v>
      </c>
      <c r="O58" s="63">
        <f ca="1"/>
        <v>275</v>
      </c>
      <c r="P58" s="63">
        <v>56</v>
      </c>
      <c r="BM58" s="34"/>
      <c r="BN58">
        <v>56</v>
      </c>
      <c r="BO58" t="str">
        <f ca="1"/>
        <v>ELEDER BENITO</v>
      </c>
      <c r="BP58">
        <f t="shared" ca="1" si="12"/>
        <v>0</v>
      </c>
      <c r="BQ58" s="32"/>
      <c r="CC58" s="34"/>
      <c r="CD58">
        <v>56</v>
      </c>
      <c r="CF58">
        <f t="shared" ca="1" si="16"/>
        <v>0</v>
      </c>
      <c r="CG58" s="32"/>
    </row>
    <row r="59" spans="1:85">
      <c r="A59" s="63" t="str">
        <f ca="1"/>
        <v>JORGE BEDOYA</v>
      </c>
      <c r="B59" s="63" t="str">
        <f ca="1"/>
        <v>Abadiño</v>
      </c>
      <c r="C59" s="64" t="str">
        <f ca="1"/>
        <v>SEN</v>
      </c>
      <c r="D59" s="64" t="str">
        <f ca="1"/>
        <v>M</v>
      </c>
      <c r="E59" s="63">
        <f ca="1"/>
        <v>1991</v>
      </c>
      <c r="F59" s="63">
        <f ca="1"/>
        <v>275</v>
      </c>
      <c r="G59" s="63">
        <f ca="1"/>
        <v>0</v>
      </c>
      <c r="H59" s="63">
        <f ca="1"/>
        <v>0</v>
      </c>
      <c r="I59" s="63">
        <f ca="1"/>
        <v>0</v>
      </c>
      <c r="J59" s="63">
        <f ca="1"/>
        <v>0</v>
      </c>
      <c r="K59" s="63">
        <f ca="1"/>
        <v>0</v>
      </c>
      <c r="L59" s="63">
        <f ca="1"/>
        <v>0</v>
      </c>
      <c r="M59" s="63">
        <f ca="1"/>
        <v>0</v>
      </c>
      <c r="N59" s="63">
        <f ca="1"/>
        <v>0</v>
      </c>
      <c r="O59" s="63">
        <f ca="1"/>
        <v>275</v>
      </c>
      <c r="P59" s="63">
        <v>57</v>
      </c>
      <c r="BM59" s="34"/>
      <c r="BN59">
        <v>57</v>
      </c>
      <c r="BO59" t="str">
        <f ca="1"/>
        <v>UNAI CALDERON</v>
      </c>
      <c r="BP59">
        <f t="shared" ca="1" si="12"/>
        <v>0</v>
      </c>
      <c r="BQ59" s="32"/>
      <c r="CC59" s="34"/>
      <c r="CD59">
        <v>57</v>
      </c>
      <c r="CF59">
        <f t="shared" ca="1" si="16"/>
        <v>0</v>
      </c>
      <c r="CG59" s="32"/>
    </row>
    <row r="60" spans="1:85">
      <c r="A60" s="63" t="str">
        <f ca="1"/>
        <v>JON GORRIA</v>
      </c>
      <c r="B60" s="63" t="str">
        <f ca="1"/>
        <v>Gasteiz</v>
      </c>
      <c r="C60" s="64" t="str">
        <f ca="1"/>
        <v>JUV</v>
      </c>
      <c r="D60" s="64" t="str">
        <f ca="1"/>
        <v>M</v>
      </c>
      <c r="E60" s="63">
        <f ca="1"/>
        <v>2008</v>
      </c>
      <c r="F60" s="63">
        <f ca="1"/>
        <v>165</v>
      </c>
      <c r="G60" s="63">
        <f ca="1"/>
        <v>100</v>
      </c>
      <c r="H60" s="63">
        <f ca="1"/>
        <v>0</v>
      </c>
      <c r="I60" s="63">
        <f ca="1"/>
        <v>0</v>
      </c>
      <c r="J60" s="63">
        <f ca="1"/>
        <v>0</v>
      </c>
      <c r="K60" s="63">
        <f ca="1"/>
        <v>0</v>
      </c>
      <c r="L60" s="63">
        <f ca="1"/>
        <v>0</v>
      </c>
      <c r="M60" s="63">
        <f ca="1"/>
        <v>0</v>
      </c>
      <c r="N60" s="63">
        <f ca="1"/>
        <v>0</v>
      </c>
      <c r="O60" s="63">
        <f ca="1"/>
        <v>265</v>
      </c>
      <c r="P60" s="63">
        <v>58</v>
      </c>
      <c r="BM60" s="34"/>
      <c r="BN60">
        <v>58</v>
      </c>
      <c r="BO60" t="str">
        <f ca="1"/>
        <v>EMIL LYUTFALIEV</v>
      </c>
      <c r="BP60">
        <f t="shared" ca="1" si="12"/>
        <v>0</v>
      </c>
      <c r="BQ60" s="32"/>
      <c r="CC60" s="34"/>
      <c r="CD60">
        <v>58</v>
      </c>
      <c r="CF60">
        <f t="shared" ca="1" si="16"/>
        <v>0</v>
      </c>
      <c r="CG60" s="32"/>
    </row>
    <row r="61" spans="1:85">
      <c r="A61" s="63" t="str">
        <f ca="1"/>
        <v>ARITZ POMPOSO</v>
      </c>
      <c r="B61" s="63" t="str">
        <f ca="1"/>
        <v>Gure Talde</v>
      </c>
      <c r="C61" s="64" t="str">
        <f ca="1"/>
        <v>SEN</v>
      </c>
      <c r="D61" s="64" t="str">
        <f ca="1"/>
        <v>M</v>
      </c>
      <c r="E61" s="63">
        <f ca="1"/>
        <v>2000</v>
      </c>
      <c r="F61" s="63">
        <f ca="1"/>
        <v>55</v>
      </c>
      <c r="G61" s="63">
        <f ca="1"/>
        <v>0</v>
      </c>
      <c r="H61" s="63">
        <f ca="1"/>
        <v>0</v>
      </c>
      <c r="I61" s="63">
        <f ca="1"/>
        <v>0</v>
      </c>
      <c r="J61" s="63">
        <f ca="1"/>
        <v>0</v>
      </c>
      <c r="K61" s="63">
        <f ca="1"/>
        <v>200</v>
      </c>
      <c r="L61" s="63">
        <f ca="1"/>
        <v>0</v>
      </c>
      <c r="M61" s="63">
        <f ca="1"/>
        <v>0</v>
      </c>
      <c r="N61" s="63">
        <f ca="1"/>
        <v>0</v>
      </c>
      <c r="O61" s="63">
        <f ca="1"/>
        <v>255</v>
      </c>
      <c r="P61" s="63">
        <v>59</v>
      </c>
      <c r="BM61" s="34"/>
      <c r="BN61">
        <v>59</v>
      </c>
      <c r="BO61" t="str">
        <f ca="1"/>
        <v>ANDONI FERNANDEZ DE ORTEGA</v>
      </c>
      <c r="BP61">
        <f t="shared" ca="1" si="12"/>
        <v>0</v>
      </c>
      <c r="BQ61" s="32"/>
      <c r="CC61" s="34"/>
      <c r="CD61">
        <v>59</v>
      </c>
      <c r="CF61">
        <f t="shared" ca="1" si="16"/>
        <v>0</v>
      </c>
      <c r="CG61" s="32"/>
    </row>
    <row r="62" spans="1:85">
      <c r="A62" s="63" t="str">
        <f ca="1"/>
        <v>ASIER ORTEGA</v>
      </c>
      <c r="B62" s="63" t="str">
        <f ca="1"/>
        <v>Gasteiz</v>
      </c>
      <c r="C62" s="64" t="str">
        <f ca="1"/>
        <v>CAD</v>
      </c>
      <c r="D62" s="64" t="str">
        <f ca="1"/>
        <v>M</v>
      </c>
      <c r="E62" s="63">
        <f ca="1"/>
        <v>2010</v>
      </c>
      <c r="F62" s="63">
        <f ca="1"/>
        <v>165</v>
      </c>
      <c r="G62" s="63">
        <f ca="1"/>
        <v>0</v>
      </c>
      <c r="H62" s="63">
        <f ca="1"/>
        <v>0</v>
      </c>
      <c r="I62" s="63">
        <f ca="1"/>
        <v>0</v>
      </c>
      <c r="J62" s="63">
        <f ca="1"/>
        <v>80</v>
      </c>
      <c r="K62" s="63">
        <f ca="1"/>
        <v>0</v>
      </c>
      <c r="L62" s="63">
        <f ca="1"/>
        <v>0</v>
      </c>
      <c r="M62" s="63">
        <f ca="1"/>
        <v>0</v>
      </c>
      <c r="N62" s="63">
        <f ca="1"/>
        <v>0</v>
      </c>
      <c r="O62" s="63">
        <f ca="1"/>
        <v>245</v>
      </c>
      <c r="P62" s="63">
        <v>60</v>
      </c>
      <c r="BM62" s="34"/>
      <c r="BN62">
        <v>60</v>
      </c>
      <c r="BO62" t="str">
        <f ca="1"/>
        <v>SAMUEL MARTINEZ</v>
      </c>
      <c r="BP62">
        <f t="shared" ca="1" si="12"/>
        <v>0</v>
      </c>
      <c r="BQ62" s="32"/>
      <c r="CC62" s="34"/>
      <c r="CD62">
        <v>60</v>
      </c>
      <c r="CF62">
        <f t="shared" ca="1" si="16"/>
        <v>0</v>
      </c>
      <c r="CG62" s="32"/>
    </row>
    <row r="63" spans="1:85">
      <c r="A63" s="63" t="str">
        <f ca="1"/>
        <v>XABIER IGLESIAS</v>
      </c>
      <c r="B63" s="63" t="str">
        <f ca="1"/>
        <v>Atss</v>
      </c>
      <c r="C63" s="64" t="str">
        <f ca="1"/>
        <v>SEN</v>
      </c>
      <c r="D63" s="64" t="str">
        <f ca="1"/>
        <v>M</v>
      </c>
      <c r="E63" s="63">
        <f ca="1"/>
        <v>2003</v>
      </c>
      <c r="F63" s="63">
        <f ca="1"/>
        <v>240</v>
      </c>
      <c r="G63" s="63">
        <f ca="1"/>
        <v>0</v>
      </c>
      <c r="H63" s="63">
        <f ca="1"/>
        <v>0</v>
      </c>
      <c r="I63" s="63">
        <f ca="1"/>
        <v>0</v>
      </c>
      <c r="J63" s="63">
        <f ca="1"/>
        <v>0</v>
      </c>
      <c r="K63" s="63">
        <f ca="1"/>
        <v>0</v>
      </c>
      <c r="L63" s="63">
        <f ca="1"/>
        <v>0</v>
      </c>
      <c r="M63" s="63">
        <f ca="1"/>
        <v>0</v>
      </c>
      <c r="N63" s="63">
        <f ca="1"/>
        <v>0</v>
      </c>
      <c r="O63" s="63">
        <f ca="1"/>
        <v>240</v>
      </c>
      <c r="P63" s="63">
        <v>61</v>
      </c>
      <c r="BM63" s="34"/>
      <c r="BN63">
        <v>61</v>
      </c>
      <c r="BO63" t="str">
        <f ca="1"/>
        <v>ALEXANDER CASTILLO</v>
      </c>
      <c r="BP63">
        <f t="shared" ca="1" si="12"/>
        <v>0</v>
      </c>
      <c r="BQ63" s="32"/>
    </row>
    <row r="64" spans="1:85">
      <c r="A64" s="63" t="str">
        <f ca="1"/>
        <v>PABLO ORTEGA</v>
      </c>
      <c r="B64" s="63" t="str">
        <f ca="1"/>
        <v>Koipus</v>
      </c>
      <c r="C64" s="64" t="str">
        <f ca="1"/>
        <v>SEN</v>
      </c>
      <c r="D64" s="64" t="str">
        <f ca="1"/>
        <v>M</v>
      </c>
      <c r="E64" s="63">
        <f ca="1"/>
        <v>1998</v>
      </c>
      <c r="F64" s="63">
        <f ca="1"/>
        <v>240</v>
      </c>
      <c r="G64" s="63">
        <f ca="1"/>
        <v>0</v>
      </c>
      <c r="H64" s="63">
        <f ca="1"/>
        <v>0</v>
      </c>
      <c r="I64" s="63">
        <f ca="1"/>
        <v>0</v>
      </c>
      <c r="J64" s="63">
        <f ca="1"/>
        <v>0</v>
      </c>
      <c r="K64" s="63">
        <f ca="1"/>
        <v>0</v>
      </c>
      <c r="L64" s="63">
        <f ca="1"/>
        <v>0</v>
      </c>
      <c r="M64" s="63">
        <f ca="1"/>
        <v>0</v>
      </c>
      <c r="N64" s="63">
        <f ca="1"/>
        <v>0</v>
      </c>
      <c r="O64" s="63">
        <f ca="1"/>
        <v>240</v>
      </c>
      <c r="P64" s="63">
        <v>62</v>
      </c>
      <c r="BM64" s="34"/>
      <c r="BN64">
        <v>62</v>
      </c>
      <c r="BO64" t="str">
        <f ca="1"/>
        <v>DAMIAN CAJARAVILLE</v>
      </c>
      <c r="BP64">
        <f t="shared" ca="1" si="12"/>
        <v>0</v>
      </c>
      <c r="BQ64" s="32"/>
    </row>
    <row r="65" spans="1:69">
      <c r="A65" s="63" t="str">
        <f ca="1"/>
        <v>KEVIN FERNANDEZ</v>
      </c>
      <c r="B65" s="63" t="str">
        <f ca="1"/>
        <v>Basauri</v>
      </c>
      <c r="C65" s="64" t="str">
        <f ca="1"/>
        <v>SEN</v>
      </c>
      <c r="D65" s="64" t="str">
        <f ca="1"/>
        <v>M</v>
      </c>
      <c r="E65" s="63">
        <f ca="1"/>
        <v>1996</v>
      </c>
      <c r="F65" s="63">
        <f ca="1"/>
        <v>240</v>
      </c>
      <c r="G65" s="63">
        <f ca="1"/>
        <v>0</v>
      </c>
      <c r="H65" s="63">
        <f ca="1"/>
        <v>0</v>
      </c>
      <c r="I65" s="63">
        <f ca="1"/>
        <v>0</v>
      </c>
      <c r="J65" s="63">
        <f ca="1"/>
        <v>0</v>
      </c>
      <c r="K65" s="63">
        <f ca="1"/>
        <v>0</v>
      </c>
      <c r="L65" s="63">
        <f ca="1"/>
        <v>0</v>
      </c>
      <c r="M65" s="63">
        <f ca="1"/>
        <v>0</v>
      </c>
      <c r="N65" s="63">
        <f ca="1"/>
        <v>0</v>
      </c>
      <c r="O65" s="63">
        <f ca="1"/>
        <v>240</v>
      </c>
      <c r="P65" s="63">
        <v>63</v>
      </c>
      <c r="BM65" s="34"/>
      <c r="BN65">
        <v>63</v>
      </c>
      <c r="BP65">
        <f t="shared" ca="1" si="12"/>
        <v>0</v>
      </c>
      <c r="BQ65" s="32"/>
    </row>
    <row r="66" spans="1:69">
      <c r="A66" s="63" t="str">
        <f ca="1"/>
        <v>JULEN YUGUEROS</v>
      </c>
      <c r="B66" s="63" t="str">
        <f ca="1"/>
        <v>Fortuna</v>
      </c>
      <c r="C66" s="64" t="str">
        <f ca="1"/>
        <v>INF</v>
      </c>
      <c r="D66" s="64" t="str">
        <f ca="1"/>
        <v>M</v>
      </c>
      <c r="E66" s="63">
        <f ca="1"/>
        <v>2012</v>
      </c>
      <c r="F66" s="63">
        <f ca="1"/>
        <v>55</v>
      </c>
      <c r="G66" s="63">
        <f ca="1"/>
        <v>0</v>
      </c>
      <c r="H66" s="63">
        <f ca="1"/>
        <v>0</v>
      </c>
      <c r="I66" s="63">
        <f ca="1"/>
        <v>0</v>
      </c>
      <c r="J66" s="63">
        <f ca="1"/>
        <v>0</v>
      </c>
      <c r="K66" s="63">
        <f ca="1"/>
        <v>175.5</v>
      </c>
      <c r="L66" s="63">
        <f ca="1"/>
        <v>0</v>
      </c>
      <c r="M66" s="63">
        <f ca="1"/>
        <v>0</v>
      </c>
      <c r="N66" s="63">
        <f ca="1"/>
        <v>0</v>
      </c>
      <c r="O66" s="63">
        <f ca="1"/>
        <v>230.5</v>
      </c>
      <c r="P66" s="63">
        <v>64</v>
      </c>
      <c r="BM66" s="34"/>
      <c r="BN66">
        <v>64</v>
      </c>
      <c r="BP66">
        <f t="shared" ca="1" si="12"/>
        <v>0</v>
      </c>
      <c r="BQ66" s="32"/>
    </row>
    <row r="67" spans="1:69">
      <c r="A67" s="63" t="str">
        <f ca="1"/>
        <v>MATEO ESPINOSA</v>
      </c>
      <c r="B67" s="63" t="str">
        <f ca="1"/>
        <v>Atss</v>
      </c>
      <c r="C67" s="64" t="str">
        <f ca="1"/>
        <v>CAD</v>
      </c>
      <c r="D67" s="64" t="str">
        <f ca="1"/>
        <v>M</v>
      </c>
      <c r="E67" s="63">
        <f ca="1"/>
        <v>2009</v>
      </c>
      <c r="F67" s="63">
        <f ca="1"/>
        <v>120</v>
      </c>
      <c r="G67" s="63">
        <f ca="1"/>
        <v>100</v>
      </c>
      <c r="H67" s="63">
        <f ca="1"/>
        <v>0</v>
      </c>
      <c r="I67" s="63">
        <f ca="1"/>
        <v>0</v>
      </c>
      <c r="J67" s="63">
        <f ca="1"/>
        <v>0</v>
      </c>
      <c r="K67" s="63">
        <f ca="1"/>
        <v>0</v>
      </c>
      <c r="L67" s="63">
        <f ca="1"/>
        <v>0</v>
      </c>
      <c r="M67" s="63">
        <f ca="1"/>
        <v>0</v>
      </c>
      <c r="N67" s="63">
        <f ca="1"/>
        <v>0</v>
      </c>
      <c r="O67" s="63">
        <f ca="1"/>
        <v>220</v>
      </c>
      <c r="P67" s="63">
        <v>65</v>
      </c>
      <c r="BM67" s="34"/>
      <c r="BN67">
        <v>65</v>
      </c>
      <c r="BP67">
        <f t="shared" ca="1" si="12"/>
        <v>0</v>
      </c>
      <c r="BQ67" s="32"/>
    </row>
    <row r="68" spans="1:69">
      <c r="A68" s="63" t="str">
        <f ca="1"/>
        <v>DAVID ALONSO</v>
      </c>
      <c r="B68" s="63" t="str">
        <f ca="1"/>
        <v>Artxandako</v>
      </c>
      <c r="C68" s="64" t="str">
        <f ca="1"/>
        <v>V-50</v>
      </c>
      <c r="D68" s="64" t="str">
        <f ca="1"/>
        <v>M</v>
      </c>
      <c r="E68" s="63">
        <f ca="1"/>
        <v>1969</v>
      </c>
      <c r="F68" s="63">
        <f ca="1"/>
        <v>220</v>
      </c>
      <c r="G68" s="63">
        <f ca="1"/>
        <v>0</v>
      </c>
      <c r="H68" s="63">
        <f ca="1"/>
        <v>0</v>
      </c>
      <c r="I68" s="63">
        <f ca="1"/>
        <v>0</v>
      </c>
      <c r="J68" s="63">
        <f ca="1"/>
        <v>0</v>
      </c>
      <c r="K68" s="63">
        <f ca="1"/>
        <v>0</v>
      </c>
      <c r="L68" s="63">
        <f ca="1"/>
        <v>0</v>
      </c>
      <c r="M68" s="63">
        <f ca="1"/>
        <v>0</v>
      </c>
      <c r="N68" s="63">
        <f ca="1"/>
        <v>0</v>
      </c>
      <c r="O68" s="63">
        <f ca="1"/>
        <v>220</v>
      </c>
      <c r="P68" s="63">
        <v>66</v>
      </c>
      <c r="BM68" s="34"/>
      <c r="BN68">
        <v>66</v>
      </c>
      <c r="BP68">
        <f t="shared" ref="BP68:BP73" ca="1" si="25">SUMIF($A$3:$A$501,BO68,$O$3:$O$501)</f>
        <v>0</v>
      </c>
      <c r="BQ68" s="32"/>
    </row>
    <row r="69" spans="1:69">
      <c r="A69" s="63" t="str">
        <f ca="1"/>
        <v>AITOR MICHELENA</v>
      </c>
      <c r="B69" s="63" t="str">
        <f ca="1"/>
        <v>Atss</v>
      </c>
      <c r="C69" s="64" t="str">
        <f ca="1"/>
        <v>V-40</v>
      </c>
      <c r="D69" s="64" t="str">
        <f ca="1"/>
        <v>M</v>
      </c>
      <c r="E69" s="63">
        <f ca="1"/>
        <v>0</v>
      </c>
      <c r="F69" s="63">
        <f ca="1"/>
        <v>220</v>
      </c>
      <c r="G69" s="63">
        <f ca="1"/>
        <v>0</v>
      </c>
      <c r="H69" s="63">
        <f ca="1"/>
        <v>0</v>
      </c>
      <c r="I69" s="63">
        <f ca="1"/>
        <v>0</v>
      </c>
      <c r="J69" s="63">
        <f ca="1"/>
        <v>0</v>
      </c>
      <c r="K69" s="63">
        <f ca="1"/>
        <v>0</v>
      </c>
      <c r="L69" s="63">
        <f ca="1"/>
        <v>0</v>
      </c>
      <c r="M69" s="63">
        <f ca="1"/>
        <v>0</v>
      </c>
      <c r="N69" s="63">
        <f ca="1"/>
        <v>0</v>
      </c>
      <c r="O69" s="63">
        <f ca="1"/>
        <v>220</v>
      </c>
      <c r="P69" s="63">
        <v>67</v>
      </c>
      <c r="BM69" s="34"/>
      <c r="BN69">
        <v>67</v>
      </c>
      <c r="BP69">
        <f t="shared" ca="1" si="25"/>
        <v>0</v>
      </c>
      <c r="BQ69" s="32"/>
    </row>
    <row r="70" spans="1:69">
      <c r="A70" s="63" t="str">
        <f ca="1"/>
        <v>LANDER CERECEDA</v>
      </c>
      <c r="B70" s="63" t="str">
        <f ca="1"/>
        <v>Leka Enea</v>
      </c>
      <c r="C70" s="64" t="str">
        <f ca="1"/>
        <v>JUV</v>
      </c>
      <c r="D70" s="64" t="str">
        <f ca="1"/>
        <v>M</v>
      </c>
      <c r="E70" s="63">
        <f ca="1"/>
        <v>2007</v>
      </c>
      <c r="F70" s="63">
        <f ca="1"/>
        <v>220</v>
      </c>
      <c r="G70" s="63">
        <f ca="1"/>
        <v>0</v>
      </c>
      <c r="H70" s="63">
        <f ca="1"/>
        <v>0</v>
      </c>
      <c r="I70" s="63">
        <f ca="1"/>
        <v>0</v>
      </c>
      <c r="J70" s="63">
        <f ca="1"/>
        <v>0</v>
      </c>
      <c r="K70" s="63">
        <f ca="1"/>
        <v>0</v>
      </c>
      <c r="L70" s="63">
        <f ca="1"/>
        <v>0</v>
      </c>
      <c r="M70" s="63">
        <f ca="1"/>
        <v>0</v>
      </c>
      <c r="N70" s="63">
        <f ca="1"/>
        <v>0</v>
      </c>
      <c r="O70" s="63">
        <f ca="1"/>
        <v>220</v>
      </c>
      <c r="P70" s="63">
        <v>68</v>
      </c>
      <c r="BM70" s="34"/>
      <c r="BN70">
        <v>68</v>
      </c>
      <c r="BP70">
        <f t="shared" ca="1" si="25"/>
        <v>0</v>
      </c>
      <c r="BQ70" s="32"/>
    </row>
    <row r="71" spans="1:69">
      <c r="A71" s="63" t="str">
        <f ca="1"/>
        <v>GARAZI RICO</v>
      </c>
      <c r="B71" s="63" t="str">
        <f ca="1"/>
        <v>Atss</v>
      </c>
      <c r="C71" s="64" t="str">
        <f ca="1"/>
        <v>ALV</v>
      </c>
      <c r="D71" s="64" t="str">
        <f ca="1"/>
        <v>F</v>
      </c>
      <c r="E71" s="63">
        <f ca="1"/>
        <v>0</v>
      </c>
      <c r="F71" s="63">
        <f ca="1"/>
        <v>0</v>
      </c>
      <c r="G71" s="63">
        <f ca="1"/>
        <v>0</v>
      </c>
      <c r="H71" s="63">
        <f ca="1"/>
        <v>0</v>
      </c>
      <c r="I71" s="63">
        <f ca="1"/>
        <v>0</v>
      </c>
      <c r="J71" s="63">
        <f ca="1"/>
        <v>75</v>
      </c>
      <c r="K71" s="63">
        <f ca="1"/>
        <v>135</v>
      </c>
      <c r="L71" s="63">
        <f ca="1"/>
        <v>0</v>
      </c>
      <c r="M71" s="63">
        <f ca="1"/>
        <v>0</v>
      </c>
      <c r="N71" s="63">
        <f ca="1"/>
        <v>0</v>
      </c>
      <c r="O71" s="63">
        <f ca="1"/>
        <v>210</v>
      </c>
      <c r="P71" s="63">
        <v>69</v>
      </c>
      <c r="BM71" s="34"/>
      <c r="BN71">
        <v>69</v>
      </c>
      <c r="BP71">
        <f t="shared" ca="1" si="25"/>
        <v>0</v>
      </c>
      <c r="BQ71" s="32"/>
    </row>
    <row r="72" spans="1:69">
      <c r="A72" s="63" t="str">
        <f ca="1"/>
        <v>MIGUEL ANGEL FONSECA</v>
      </c>
      <c r="B72" s="63" t="str">
        <f ca="1"/>
        <v>Abadiño</v>
      </c>
      <c r="C72" s="64" t="str">
        <f ca="1"/>
        <v>V-50</v>
      </c>
      <c r="D72" s="64" t="str">
        <f ca="1"/>
        <v>M</v>
      </c>
      <c r="E72" s="63">
        <f ca="1"/>
        <v>0</v>
      </c>
      <c r="F72" s="63">
        <f ca="1"/>
        <v>0</v>
      </c>
      <c r="G72" s="63">
        <f ca="1"/>
        <v>0</v>
      </c>
      <c r="H72" s="63">
        <f ca="1"/>
        <v>0</v>
      </c>
      <c r="I72" s="63">
        <f ca="1"/>
        <v>0</v>
      </c>
      <c r="J72" s="63">
        <f ca="1"/>
        <v>0</v>
      </c>
      <c r="K72" s="63">
        <f ca="1"/>
        <v>210</v>
      </c>
      <c r="L72" s="63">
        <f ca="1"/>
        <v>0</v>
      </c>
      <c r="M72" s="63">
        <f ca="1"/>
        <v>0</v>
      </c>
      <c r="N72" s="63">
        <f ca="1"/>
        <v>0</v>
      </c>
      <c r="O72" s="63">
        <f ca="1"/>
        <v>210</v>
      </c>
      <c r="P72" s="63">
        <v>70</v>
      </c>
      <c r="BM72" s="34"/>
      <c r="BN72">
        <v>70</v>
      </c>
      <c r="BP72">
        <f t="shared" ca="1" si="25"/>
        <v>0</v>
      </c>
      <c r="BQ72" s="32"/>
    </row>
    <row r="73" spans="1:69">
      <c r="A73" s="63" t="str">
        <f ca="1"/>
        <v>ERLANTZ FONSECA</v>
      </c>
      <c r="B73" s="63" t="str">
        <f ca="1"/>
        <v>Gailak</v>
      </c>
      <c r="C73" s="64" t="str">
        <f ca="1"/>
        <v>SEN</v>
      </c>
      <c r="D73" s="64" t="str">
        <f ca="1"/>
        <v>M</v>
      </c>
      <c r="E73" s="63">
        <f ca="1"/>
        <v>1991</v>
      </c>
      <c r="F73" s="63">
        <f ca="1"/>
        <v>210</v>
      </c>
      <c r="G73" s="63">
        <f ca="1"/>
        <v>0</v>
      </c>
      <c r="H73" s="63">
        <f ca="1"/>
        <v>0</v>
      </c>
      <c r="I73" s="63">
        <f ca="1"/>
        <v>0</v>
      </c>
      <c r="J73" s="63">
        <f ca="1"/>
        <v>0</v>
      </c>
      <c r="K73" s="63">
        <f ca="1"/>
        <v>0</v>
      </c>
      <c r="L73" s="63">
        <f ca="1"/>
        <v>0</v>
      </c>
      <c r="M73" s="63">
        <f ca="1"/>
        <v>0</v>
      </c>
      <c r="N73" s="63">
        <f ca="1"/>
        <v>0</v>
      </c>
      <c r="O73" s="63">
        <f ca="1"/>
        <v>210</v>
      </c>
      <c r="P73" s="63">
        <v>71</v>
      </c>
      <c r="BM73" s="34"/>
      <c r="BN73">
        <v>71</v>
      </c>
      <c r="BP73">
        <f t="shared" ca="1" si="25"/>
        <v>0</v>
      </c>
      <c r="BQ73" s="32"/>
    </row>
    <row r="74" spans="1:69">
      <c r="A74" s="63" t="str">
        <f ca="1"/>
        <v>ELENE SAGARDIA</v>
      </c>
      <c r="B74" s="63" t="str">
        <f ca="1"/>
        <v>Gasteiz</v>
      </c>
      <c r="C74" s="64" t="str">
        <f ca="1"/>
        <v>SEN</v>
      </c>
      <c r="D74" s="64" t="str">
        <f ca="1"/>
        <v>F</v>
      </c>
      <c r="E74" s="63">
        <f ca="1"/>
        <v>0</v>
      </c>
      <c r="F74" s="63">
        <f ca="1"/>
        <v>200</v>
      </c>
      <c r="G74" s="63">
        <f ca="1"/>
        <v>0</v>
      </c>
      <c r="H74" s="63">
        <f ca="1"/>
        <v>0</v>
      </c>
      <c r="I74" s="63">
        <f ca="1"/>
        <v>0</v>
      </c>
      <c r="J74" s="63">
        <f ca="1"/>
        <v>0</v>
      </c>
      <c r="K74" s="63">
        <f ca="1"/>
        <v>0</v>
      </c>
      <c r="L74" s="63">
        <f ca="1"/>
        <v>0</v>
      </c>
      <c r="M74" s="63">
        <f ca="1"/>
        <v>0</v>
      </c>
      <c r="N74" s="63">
        <f ca="1"/>
        <v>0</v>
      </c>
      <c r="O74" s="63">
        <f ca="1"/>
        <v>200</v>
      </c>
      <c r="P74" s="63">
        <v>72</v>
      </c>
      <c r="BM74" s="34"/>
      <c r="BN74">
        <v>72</v>
      </c>
      <c r="BP74">
        <f t="shared" ref="BP74:BP77" ca="1" si="26">SUMIF($A$3:$A$501,BO74,$O$3:$O$501)</f>
        <v>0</v>
      </c>
      <c r="BQ74" s="32"/>
    </row>
    <row r="75" spans="1:69">
      <c r="A75" s="63" t="str">
        <f ca="1"/>
        <v>JON LUCAS AMADOZ</v>
      </c>
      <c r="B75" s="63" t="str">
        <f ca="1"/>
        <v>Basauri</v>
      </c>
      <c r="C75" s="64" t="str">
        <f ca="1"/>
        <v>SEN</v>
      </c>
      <c r="D75" s="64" t="str">
        <f ca="1"/>
        <v>M</v>
      </c>
      <c r="E75" s="63">
        <f ca="1"/>
        <v>2001</v>
      </c>
      <c r="F75" s="63">
        <f ca="1"/>
        <v>60</v>
      </c>
      <c r="G75" s="63">
        <f ca="1"/>
        <v>133</v>
      </c>
      <c r="H75" s="63">
        <f ca="1"/>
        <v>0</v>
      </c>
      <c r="I75" s="63">
        <f ca="1"/>
        <v>0</v>
      </c>
      <c r="J75" s="63">
        <f ca="1"/>
        <v>0</v>
      </c>
      <c r="K75" s="63">
        <f ca="1"/>
        <v>0</v>
      </c>
      <c r="L75" s="63">
        <f ca="1"/>
        <v>0</v>
      </c>
      <c r="M75" s="63">
        <f ca="1"/>
        <v>0</v>
      </c>
      <c r="N75" s="63">
        <f ca="1"/>
        <v>0</v>
      </c>
      <c r="O75" s="63">
        <f ca="1"/>
        <v>193</v>
      </c>
      <c r="P75" s="63">
        <v>73</v>
      </c>
      <c r="BM75" s="34"/>
      <c r="BN75">
        <v>73</v>
      </c>
      <c r="BP75">
        <f t="shared" ca="1" si="26"/>
        <v>0</v>
      </c>
      <c r="BQ75" s="32"/>
    </row>
    <row r="76" spans="1:69">
      <c r="A76" s="63" t="str">
        <f ca="1"/>
        <v>GAIZKA MEDINA</v>
      </c>
      <c r="B76" s="63" t="str">
        <f ca="1"/>
        <v>Gasteiz</v>
      </c>
      <c r="C76" s="64" t="str">
        <f ca="1"/>
        <v>CAD</v>
      </c>
      <c r="D76" s="64" t="str">
        <f ca="1"/>
        <v>M</v>
      </c>
      <c r="E76" s="63">
        <f ca="1"/>
        <v>2009</v>
      </c>
      <c r="F76" s="63">
        <f ca="1"/>
        <v>90</v>
      </c>
      <c r="G76" s="63">
        <f ca="1"/>
        <v>100</v>
      </c>
      <c r="H76" s="63">
        <f ca="1"/>
        <v>0</v>
      </c>
      <c r="I76" s="63">
        <f ca="1"/>
        <v>0</v>
      </c>
      <c r="J76" s="63">
        <f ca="1"/>
        <v>0</v>
      </c>
      <c r="K76" s="63">
        <f ca="1"/>
        <v>0</v>
      </c>
      <c r="L76" s="63">
        <f ca="1"/>
        <v>0</v>
      </c>
      <c r="M76" s="63">
        <f ca="1"/>
        <v>0</v>
      </c>
      <c r="N76" s="63">
        <f ca="1"/>
        <v>0</v>
      </c>
      <c r="O76" s="63">
        <f ca="1"/>
        <v>190</v>
      </c>
      <c r="P76" s="63">
        <v>74</v>
      </c>
      <c r="BM76" s="34"/>
      <c r="BN76">
        <v>74</v>
      </c>
      <c r="BP76">
        <f t="shared" ca="1" si="26"/>
        <v>0</v>
      </c>
      <c r="BQ76" s="32"/>
    </row>
    <row r="77" spans="1:69">
      <c r="A77" s="63" t="str">
        <f ca="1"/>
        <v>CLAUDIA RODRIGUEZ</v>
      </c>
      <c r="B77" s="63" t="str">
        <f ca="1"/>
        <v>Leka Enea</v>
      </c>
      <c r="C77" s="64" t="str">
        <f ca="1"/>
        <v>CAD</v>
      </c>
      <c r="D77" s="64" t="str">
        <f ca="1"/>
        <v>F</v>
      </c>
      <c r="E77" s="63">
        <f ca="1"/>
        <v>2010</v>
      </c>
      <c r="F77" s="63">
        <f ca="1"/>
        <v>0</v>
      </c>
      <c r="G77" s="63">
        <f ca="1"/>
        <v>0</v>
      </c>
      <c r="H77" s="63">
        <f ca="1"/>
        <v>0</v>
      </c>
      <c r="I77" s="63">
        <f ca="1"/>
        <v>0</v>
      </c>
      <c r="J77" s="63">
        <f ca="1"/>
        <v>0</v>
      </c>
      <c r="K77" s="63">
        <f ca="1"/>
        <v>184</v>
      </c>
      <c r="L77" s="63">
        <f ca="1"/>
        <v>0</v>
      </c>
      <c r="M77" s="63">
        <f ca="1"/>
        <v>0</v>
      </c>
      <c r="N77" s="63">
        <f ca="1"/>
        <v>0</v>
      </c>
      <c r="O77" s="63">
        <f ca="1"/>
        <v>184</v>
      </c>
      <c r="P77" s="63">
        <v>75</v>
      </c>
      <c r="BM77" s="34"/>
      <c r="BN77">
        <v>75</v>
      </c>
      <c r="BP77">
        <f t="shared" ca="1" si="26"/>
        <v>0</v>
      </c>
      <c r="BQ77" s="32"/>
    </row>
    <row r="78" spans="1:69">
      <c r="A78" s="63" t="str">
        <f ca="1"/>
        <v>KOLDO CABALLERO</v>
      </c>
      <c r="B78" s="63" t="str">
        <f ca="1"/>
        <v>Basauri</v>
      </c>
      <c r="C78" s="64" t="str">
        <f ca="1"/>
        <v>V-65</v>
      </c>
      <c r="D78" s="64" t="str">
        <f ca="1"/>
        <v>M</v>
      </c>
      <c r="E78" s="63">
        <f ca="1"/>
        <v>1960</v>
      </c>
      <c r="F78" s="63">
        <f ca="1"/>
        <v>0</v>
      </c>
      <c r="G78" s="63">
        <f ca="1"/>
        <v>0</v>
      </c>
      <c r="H78" s="63">
        <f ca="1"/>
        <v>0</v>
      </c>
      <c r="I78" s="63">
        <f ca="1"/>
        <v>0</v>
      </c>
      <c r="J78" s="63">
        <f ca="1"/>
        <v>0</v>
      </c>
      <c r="K78" s="63">
        <f ca="1"/>
        <v>180</v>
      </c>
      <c r="L78" s="63">
        <f ca="1"/>
        <v>0</v>
      </c>
      <c r="M78" s="63">
        <f ca="1"/>
        <v>0</v>
      </c>
      <c r="N78" s="63">
        <f ca="1"/>
        <v>0</v>
      </c>
      <c r="O78" s="63">
        <f ca="1"/>
        <v>180</v>
      </c>
      <c r="P78" s="63">
        <v>76</v>
      </c>
    </row>
    <row r="79" spans="1:69">
      <c r="A79" s="63" t="str">
        <f ca="1"/>
        <v>CRISTIAN MACARIO</v>
      </c>
      <c r="B79" s="63" t="str">
        <f ca="1"/>
        <v>Basauri</v>
      </c>
      <c r="C79" s="64" t="str">
        <f ca="1"/>
        <v>SEN</v>
      </c>
      <c r="D79" s="64" t="str">
        <f ca="1"/>
        <v>M</v>
      </c>
      <c r="E79" s="63">
        <f ca="1"/>
        <v>1992</v>
      </c>
      <c r="F79" s="63">
        <f ca="1"/>
        <v>180</v>
      </c>
      <c r="G79" s="63">
        <f ca="1"/>
        <v>0</v>
      </c>
      <c r="H79" s="63">
        <f ca="1"/>
        <v>0</v>
      </c>
      <c r="I79" s="63">
        <f ca="1"/>
        <v>0</v>
      </c>
      <c r="J79" s="63">
        <f ca="1"/>
        <v>0</v>
      </c>
      <c r="K79" s="63">
        <f ca="1"/>
        <v>0</v>
      </c>
      <c r="L79" s="63">
        <f ca="1"/>
        <v>0</v>
      </c>
      <c r="M79" s="63">
        <f ca="1"/>
        <v>0</v>
      </c>
      <c r="N79" s="63">
        <f ca="1"/>
        <v>0</v>
      </c>
      <c r="O79" s="63">
        <f ca="1"/>
        <v>180</v>
      </c>
      <c r="P79" s="63">
        <v>77</v>
      </c>
    </row>
    <row r="80" spans="1:69">
      <c r="A80" s="63" t="str">
        <f ca="1"/>
        <v>IKER VEGA</v>
      </c>
      <c r="B80" s="63" t="str">
        <f ca="1"/>
        <v>Atss</v>
      </c>
      <c r="C80" s="64" t="str">
        <f ca="1"/>
        <v>INF</v>
      </c>
      <c r="D80" s="64" t="str">
        <f ca="1"/>
        <v>M</v>
      </c>
      <c r="E80" s="63">
        <f ca="1"/>
        <v>0</v>
      </c>
      <c r="F80" s="63">
        <f ca="1"/>
        <v>80</v>
      </c>
      <c r="G80" s="63">
        <f ca="1"/>
        <v>0</v>
      </c>
      <c r="H80" s="63">
        <f ca="1"/>
        <v>0</v>
      </c>
      <c r="I80" s="63">
        <f ca="1"/>
        <v>0</v>
      </c>
      <c r="J80" s="63">
        <f ca="1"/>
        <v>97.5</v>
      </c>
      <c r="K80" s="63">
        <f ca="1"/>
        <v>0</v>
      </c>
      <c r="L80" s="63">
        <f ca="1"/>
        <v>0</v>
      </c>
      <c r="M80" s="63">
        <f ca="1"/>
        <v>0</v>
      </c>
      <c r="N80" s="63">
        <f ca="1"/>
        <v>0</v>
      </c>
      <c r="O80" s="63">
        <f ca="1"/>
        <v>177.5</v>
      </c>
      <c r="P80" s="63">
        <v>78</v>
      </c>
    </row>
    <row r="81" spans="1:16">
      <c r="A81" s="63" t="str">
        <f ca="1"/>
        <v>KEVIN ZAMBRANO</v>
      </c>
      <c r="B81" s="63" t="str">
        <f ca="1"/>
        <v>Gure Talde</v>
      </c>
      <c r="C81" s="64" t="str">
        <f ca="1"/>
        <v>S21</v>
      </c>
      <c r="D81" s="64" t="str">
        <f ca="1"/>
        <v>M</v>
      </c>
      <c r="E81" s="63">
        <f ca="1"/>
        <v>0</v>
      </c>
      <c r="F81" s="63">
        <f ca="1"/>
        <v>55</v>
      </c>
      <c r="G81" s="63">
        <f ca="1"/>
        <v>0</v>
      </c>
      <c r="H81" s="63">
        <f ca="1"/>
        <v>0</v>
      </c>
      <c r="I81" s="63">
        <f ca="1"/>
        <v>0</v>
      </c>
      <c r="J81" s="63">
        <f ca="1"/>
        <v>112.5</v>
      </c>
      <c r="K81" s="63">
        <f ca="1"/>
        <v>0</v>
      </c>
      <c r="L81" s="63">
        <f ca="1"/>
        <v>0</v>
      </c>
      <c r="M81" s="63">
        <f ca="1"/>
        <v>0</v>
      </c>
      <c r="N81" s="63">
        <f ca="1"/>
        <v>0</v>
      </c>
      <c r="O81" s="63">
        <f ca="1"/>
        <v>167.5</v>
      </c>
      <c r="P81" s="63">
        <v>79</v>
      </c>
    </row>
    <row r="82" spans="1:16">
      <c r="A82" s="63" t="str">
        <f ca="1"/>
        <v>XABIER OTAZU</v>
      </c>
      <c r="B82" s="63" t="str">
        <f ca="1"/>
        <v>Gasteiz</v>
      </c>
      <c r="C82" s="64" t="str">
        <f ca="1"/>
        <v>SEN</v>
      </c>
      <c r="D82" s="64" t="str">
        <f ca="1"/>
        <v>M</v>
      </c>
      <c r="E82" s="63">
        <f ca="1"/>
        <v>1995</v>
      </c>
      <c r="F82" s="63">
        <f ca="1"/>
        <v>165</v>
      </c>
      <c r="G82" s="63">
        <f ca="1"/>
        <v>0</v>
      </c>
      <c r="H82" s="63">
        <f ca="1"/>
        <v>0</v>
      </c>
      <c r="I82" s="63">
        <f ca="1"/>
        <v>0</v>
      </c>
      <c r="J82" s="63">
        <f ca="1"/>
        <v>0</v>
      </c>
      <c r="K82" s="63">
        <f ca="1"/>
        <v>0</v>
      </c>
      <c r="L82" s="63">
        <f ca="1"/>
        <v>0</v>
      </c>
      <c r="M82" s="63">
        <f ca="1"/>
        <v>0</v>
      </c>
      <c r="N82" s="63">
        <f ca="1"/>
        <v>0</v>
      </c>
      <c r="O82" s="63">
        <f ca="1"/>
        <v>165</v>
      </c>
      <c r="P82" s="63">
        <v>80</v>
      </c>
    </row>
    <row r="83" spans="1:16">
      <c r="A83" s="63" t="str">
        <f ca="1"/>
        <v>CARLOS ALZATE</v>
      </c>
      <c r="B83" s="63" t="str">
        <f ca="1"/>
        <v>Atss</v>
      </c>
      <c r="C83" s="64" t="str">
        <f ca="1"/>
        <v>SEN</v>
      </c>
      <c r="D83" s="64" t="str">
        <f ca="1"/>
        <v>M</v>
      </c>
      <c r="E83" s="63">
        <f ca="1"/>
        <v>0</v>
      </c>
      <c r="F83" s="63">
        <f ca="1"/>
        <v>160</v>
      </c>
      <c r="G83" s="63">
        <f ca="1"/>
        <v>0</v>
      </c>
      <c r="H83" s="63">
        <f ca="1"/>
        <v>0</v>
      </c>
      <c r="I83" s="63">
        <f ca="1"/>
        <v>0</v>
      </c>
      <c r="J83" s="63">
        <f ca="1"/>
        <v>0</v>
      </c>
      <c r="K83" s="63">
        <f ca="1"/>
        <v>0</v>
      </c>
      <c r="L83" s="63">
        <f ca="1"/>
        <v>0</v>
      </c>
      <c r="M83" s="63">
        <f ca="1"/>
        <v>0</v>
      </c>
      <c r="N83" s="63">
        <f ca="1"/>
        <v>0</v>
      </c>
      <c r="O83" s="63">
        <f ca="1"/>
        <v>160</v>
      </c>
      <c r="P83" s="63">
        <v>81</v>
      </c>
    </row>
    <row r="84" spans="1:16">
      <c r="A84" s="63" t="str">
        <f ca="1"/>
        <v>ENEKO LOZANO</v>
      </c>
      <c r="B84" s="63" t="str">
        <f ca="1"/>
        <v>Koipus</v>
      </c>
      <c r="C84" s="64" t="str">
        <f ca="1"/>
        <v>SEN</v>
      </c>
      <c r="D84" s="64" t="str">
        <f ca="1"/>
        <v>M</v>
      </c>
      <c r="E84" s="63">
        <f ca="1"/>
        <v>1999</v>
      </c>
      <c r="F84" s="63">
        <f ca="1"/>
        <v>160</v>
      </c>
      <c r="G84" s="63">
        <f ca="1"/>
        <v>0</v>
      </c>
      <c r="H84" s="63">
        <f ca="1"/>
        <v>0</v>
      </c>
      <c r="I84" s="63">
        <f ca="1"/>
        <v>0</v>
      </c>
      <c r="J84" s="63">
        <f ca="1"/>
        <v>0</v>
      </c>
      <c r="K84" s="63">
        <f ca="1"/>
        <v>0</v>
      </c>
      <c r="L84" s="63">
        <f ca="1"/>
        <v>0</v>
      </c>
      <c r="M84" s="63">
        <f ca="1"/>
        <v>0</v>
      </c>
      <c r="N84" s="63">
        <f ca="1"/>
        <v>0</v>
      </c>
      <c r="O84" s="63">
        <f ca="1"/>
        <v>160</v>
      </c>
      <c r="P84" s="63">
        <v>82</v>
      </c>
    </row>
    <row r="85" spans="1:16">
      <c r="A85" s="63" t="str">
        <f ca="1"/>
        <v>IKER GARCÍA</v>
      </c>
      <c r="B85" s="63" t="str">
        <f ca="1"/>
        <v>Koipus</v>
      </c>
      <c r="C85" s="64" t="str">
        <f ca="1"/>
        <v>SEN</v>
      </c>
      <c r="D85" s="64" t="str">
        <f ca="1"/>
        <v>M</v>
      </c>
      <c r="E85" s="63">
        <f ca="1"/>
        <v>2003</v>
      </c>
      <c r="F85" s="63">
        <f ca="1"/>
        <v>160</v>
      </c>
      <c r="G85" s="63">
        <f ca="1"/>
        <v>0</v>
      </c>
      <c r="H85" s="63">
        <f ca="1"/>
        <v>0</v>
      </c>
      <c r="I85" s="63">
        <f ca="1"/>
        <v>0</v>
      </c>
      <c r="J85" s="63">
        <f ca="1"/>
        <v>0</v>
      </c>
      <c r="K85" s="63">
        <f ca="1"/>
        <v>0</v>
      </c>
      <c r="L85" s="63">
        <f ca="1"/>
        <v>0</v>
      </c>
      <c r="M85" s="63">
        <f ca="1"/>
        <v>0</v>
      </c>
      <c r="N85" s="63">
        <f ca="1"/>
        <v>0</v>
      </c>
      <c r="O85" s="63">
        <f ca="1"/>
        <v>160</v>
      </c>
      <c r="P85" s="63">
        <v>83</v>
      </c>
    </row>
    <row r="86" spans="1:16">
      <c r="A86" s="63" t="str">
        <f ca="1"/>
        <v>ROBERTO SANCHEZ</v>
      </c>
      <c r="B86" s="63" t="str">
        <f ca="1"/>
        <v>Abadiño</v>
      </c>
      <c r="C86" s="64" t="str">
        <f ca="1"/>
        <v>SEN</v>
      </c>
      <c r="D86" s="64" t="str">
        <f ca="1"/>
        <v>M</v>
      </c>
      <c r="E86" s="63">
        <f ca="1"/>
        <v>1999</v>
      </c>
      <c r="F86" s="63">
        <f ca="1"/>
        <v>0</v>
      </c>
      <c r="G86" s="63">
        <f ca="1"/>
        <v>150</v>
      </c>
      <c r="H86" s="63">
        <f ca="1"/>
        <v>0</v>
      </c>
      <c r="I86" s="63">
        <f ca="1"/>
        <v>0</v>
      </c>
      <c r="J86" s="63">
        <f ca="1"/>
        <v>0</v>
      </c>
      <c r="K86" s="63">
        <f ca="1"/>
        <v>0</v>
      </c>
      <c r="L86" s="63">
        <f ca="1"/>
        <v>0</v>
      </c>
      <c r="M86" s="63">
        <f ca="1"/>
        <v>0</v>
      </c>
      <c r="N86" s="63">
        <f ca="1"/>
        <v>0</v>
      </c>
      <c r="O86" s="63">
        <f ca="1"/>
        <v>150</v>
      </c>
      <c r="P86" s="63">
        <v>84</v>
      </c>
    </row>
    <row r="87" spans="1:16">
      <c r="A87" s="63" t="str">
        <f ca="1"/>
        <v>ANDER CEPAS</v>
      </c>
      <c r="B87" s="63" t="str">
        <f ca="1"/>
        <v>Atss</v>
      </c>
      <c r="C87" s="64" t="str">
        <f ca="1"/>
        <v>SEN</v>
      </c>
      <c r="D87" s="64" t="str">
        <f ca="1"/>
        <v>M</v>
      </c>
      <c r="E87" s="63">
        <f ca="1"/>
        <v>2004</v>
      </c>
      <c r="F87" s="63">
        <f ca="1"/>
        <v>150</v>
      </c>
      <c r="G87" s="63">
        <f ca="1"/>
        <v>0</v>
      </c>
      <c r="H87" s="63">
        <f ca="1"/>
        <v>0</v>
      </c>
      <c r="I87" s="63">
        <f ca="1"/>
        <v>0</v>
      </c>
      <c r="J87" s="63">
        <f ca="1"/>
        <v>0</v>
      </c>
      <c r="K87" s="63">
        <f ca="1"/>
        <v>0</v>
      </c>
      <c r="L87" s="63">
        <f ca="1"/>
        <v>0</v>
      </c>
      <c r="M87" s="63">
        <f ca="1"/>
        <v>0</v>
      </c>
      <c r="N87" s="63">
        <f ca="1"/>
        <v>0</v>
      </c>
      <c r="O87" s="63">
        <f ca="1"/>
        <v>150</v>
      </c>
      <c r="P87" s="63">
        <v>85</v>
      </c>
    </row>
    <row r="88" spans="1:16">
      <c r="A88" s="63" t="str">
        <f ca="1"/>
        <v>JON ANDER GUERRICABEITIA</v>
      </c>
      <c r="B88" s="63" t="str">
        <f ca="1"/>
        <v>Leka Enea</v>
      </c>
      <c r="C88" s="64" t="str">
        <f ca="1"/>
        <v>SEN</v>
      </c>
      <c r="D88" s="64" t="str">
        <f ca="1"/>
        <v>M</v>
      </c>
      <c r="E88" s="63">
        <f ca="1"/>
        <v>2000</v>
      </c>
      <c r="F88" s="63">
        <f ca="1"/>
        <v>150</v>
      </c>
      <c r="G88" s="63">
        <f ca="1"/>
        <v>0</v>
      </c>
      <c r="H88" s="63">
        <f ca="1"/>
        <v>0</v>
      </c>
      <c r="I88" s="63">
        <f ca="1"/>
        <v>0</v>
      </c>
      <c r="J88" s="63">
        <f ca="1"/>
        <v>0</v>
      </c>
      <c r="K88" s="63">
        <f ca="1"/>
        <v>0</v>
      </c>
      <c r="L88" s="63">
        <f ca="1"/>
        <v>0</v>
      </c>
      <c r="M88" s="63">
        <f ca="1"/>
        <v>0</v>
      </c>
      <c r="N88" s="63">
        <f ca="1"/>
        <v>0</v>
      </c>
      <c r="O88" s="63">
        <f ca="1"/>
        <v>150</v>
      </c>
      <c r="P88" s="63">
        <v>86</v>
      </c>
    </row>
    <row r="89" spans="1:16">
      <c r="A89" s="63" t="str">
        <f ca="1"/>
        <v>MARIO RAMOS</v>
      </c>
      <c r="B89" s="63" t="str">
        <f ca="1"/>
        <v>Basauri</v>
      </c>
      <c r="C89" s="64" t="str">
        <f ca="1"/>
        <v>S21</v>
      </c>
      <c r="D89" s="64" t="str">
        <f ca="1"/>
        <v>M</v>
      </c>
      <c r="E89" s="63">
        <f ca="1"/>
        <v>2005</v>
      </c>
      <c r="F89" s="63">
        <f ca="1"/>
        <v>150</v>
      </c>
      <c r="G89" s="63">
        <f ca="1"/>
        <v>0</v>
      </c>
      <c r="H89" s="63">
        <f ca="1"/>
        <v>0</v>
      </c>
      <c r="I89" s="63">
        <f ca="1"/>
        <v>0</v>
      </c>
      <c r="J89" s="63">
        <f ca="1"/>
        <v>0</v>
      </c>
      <c r="K89" s="63">
        <f ca="1"/>
        <v>0</v>
      </c>
      <c r="L89" s="63">
        <f ca="1"/>
        <v>0</v>
      </c>
      <c r="M89" s="63">
        <f ca="1"/>
        <v>0</v>
      </c>
      <c r="N89" s="63">
        <f ca="1"/>
        <v>0</v>
      </c>
      <c r="O89" s="63">
        <f ca="1"/>
        <v>150</v>
      </c>
      <c r="P89" s="63">
        <v>87</v>
      </c>
    </row>
    <row r="90" spans="1:16">
      <c r="A90" s="63" t="str">
        <f ca="1"/>
        <v>JULEN VALLEJO</v>
      </c>
      <c r="B90" s="63" t="str">
        <f ca="1"/>
        <v>Atss</v>
      </c>
      <c r="C90" s="64" t="str">
        <f ca="1"/>
        <v>JUV</v>
      </c>
      <c r="D90" s="64" t="str">
        <f ca="1"/>
        <v>M</v>
      </c>
      <c r="E90" s="63">
        <f ca="1"/>
        <v>0</v>
      </c>
      <c r="F90" s="63">
        <f ca="1"/>
        <v>0</v>
      </c>
      <c r="G90" s="63">
        <f ca="1"/>
        <v>100</v>
      </c>
      <c r="H90" s="63">
        <f ca="1"/>
        <v>0</v>
      </c>
      <c r="I90" s="63">
        <f ca="1"/>
        <v>0</v>
      </c>
      <c r="J90" s="63">
        <f ca="1"/>
        <v>45</v>
      </c>
      <c r="K90" s="63">
        <f ca="1"/>
        <v>0</v>
      </c>
      <c r="L90" s="63">
        <f ca="1"/>
        <v>0</v>
      </c>
      <c r="M90" s="63">
        <f ca="1"/>
        <v>0</v>
      </c>
      <c r="N90" s="63">
        <f ca="1"/>
        <v>0</v>
      </c>
      <c r="O90" s="63">
        <f ca="1"/>
        <v>145</v>
      </c>
      <c r="P90" s="63">
        <v>88</v>
      </c>
    </row>
    <row r="91" spans="1:16">
      <c r="A91" s="63" t="str">
        <f ca="1"/>
        <v>ALAIN CARRASCO</v>
      </c>
      <c r="B91" s="63" t="str">
        <f ca="1"/>
        <v>Gure Talde</v>
      </c>
      <c r="C91" s="64" t="str">
        <f ca="1"/>
        <v>SEN</v>
      </c>
      <c r="D91" s="64" t="str">
        <f ca="1"/>
        <v>M</v>
      </c>
      <c r="E91" s="63">
        <f ca="1"/>
        <v>1999</v>
      </c>
      <c r="F91" s="63">
        <f ca="1"/>
        <v>145</v>
      </c>
      <c r="G91" s="63">
        <f ca="1"/>
        <v>0</v>
      </c>
      <c r="H91" s="63">
        <f ca="1"/>
        <v>0</v>
      </c>
      <c r="I91" s="63">
        <f ca="1"/>
        <v>0</v>
      </c>
      <c r="J91" s="63">
        <f ca="1"/>
        <v>0</v>
      </c>
      <c r="K91" s="63">
        <f ca="1"/>
        <v>0</v>
      </c>
      <c r="L91" s="63">
        <f ca="1"/>
        <v>0</v>
      </c>
      <c r="M91" s="63">
        <f ca="1"/>
        <v>0</v>
      </c>
      <c r="N91" s="63">
        <f ca="1"/>
        <v>0</v>
      </c>
      <c r="O91" s="63">
        <f ca="1"/>
        <v>145</v>
      </c>
      <c r="P91" s="63">
        <v>89</v>
      </c>
    </row>
    <row r="92" spans="1:16">
      <c r="A92" s="63" t="str">
        <f ca="1"/>
        <v>ARTURO DE LA MATA</v>
      </c>
      <c r="B92" s="63" t="str">
        <f ca="1"/>
        <v>Gasteiz</v>
      </c>
      <c r="C92" s="64" t="str">
        <f ca="1"/>
        <v>V-60</v>
      </c>
      <c r="D92" s="64" t="str">
        <f ca="1"/>
        <v>M</v>
      </c>
      <c r="E92" s="63">
        <f ca="1"/>
        <v>0</v>
      </c>
      <c r="F92" s="63">
        <f ca="1"/>
        <v>40</v>
      </c>
      <c r="G92" s="63">
        <f ca="1"/>
        <v>100</v>
      </c>
      <c r="H92" s="63">
        <f ca="1"/>
        <v>0</v>
      </c>
      <c r="I92" s="63">
        <f ca="1"/>
        <v>0</v>
      </c>
      <c r="J92" s="63">
        <f ca="1"/>
        <v>0</v>
      </c>
      <c r="K92" s="63">
        <f ca="1"/>
        <v>0</v>
      </c>
      <c r="L92" s="63">
        <f ca="1"/>
        <v>0</v>
      </c>
      <c r="M92" s="63">
        <f ca="1"/>
        <v>0</v>
      </c>
      <c r="N92" s="63">
        <f ca="1"/>
        <v>0</v>
      </c>
      <c r="O92" s="63">
        <f ca="1"/>
        <v>140</v>
      </c>
      <c r="P92" s="63">
        <v>90</v>
      </c>
    </row>
    <row r="93" spans="1:16">
      <c r="A93" s="63" t="str">
        <f ca="1"/>
        <v>PENG JIN</v>
      </c>
      <c r="B93" s="63" t="str">
        <f ca="1"/>
        <v>Gasteiz</v>
      </c>
      <c r="C93" s="64" t="str">
        <f ca="1"/>
        <v>SEN</v>
      </c>
      <c r="D93" s="64" t="str">
        <f ca="1"/>
        <v>M</v>
      </c>
      <c r="E93" s="63">
        <f ca="1"/>
        <v>0</v>
      </c>
      <c r="F93" s="63">
        <f ca="1"/>
        <v>40</v>
      </c>
      <c r="G93" s="63">
        <f ca="1"/>
        <v>100</v>
      </c>
      <c r="H93" s="63">
        <f ca="1"/>
        <v>0</v>
      </c>
      <c r="I93" s="63">
        <f ca="1"/>
        <v>0</v>
      </c>
      <c r="J93" s="63">
        <f ca="1"/>
        <v>0</v>
      </c>
      <c r="K93" s="63">
        <f ca="1"/>
        <v>0</v>
      </c>
      <c r="L93" s="63">
        <f ca="1"/>
        <v>0</v>
      </c>
      <c r="M93" s="63">
        <f ca="1"/>
        <v>0</v>
      </c>
      <c r="N93" s="63">
        <f ca="1"/>
        <v>0</v>
      </c>
      <c r="O93" s="63">
        <f ca="1"/>
        <v>140</v>
      </c>
      <c r="P93" s="63">
        <v>91</v>
      </c>
    </row>
    <row r="94" spans="1:16">
      <c r="A94" s="63" t="str">
        <f ca="1"/>
        <v>AITOR ANGULO</v>
      </c>
      <c r="B94" s="63" t="str">
        <f ca="1"/>
        <v>Gure Talde</v>
      </c>
      <c r="C94" s="64" t="str">
        <f ca="1"/>
        <v>V-50</v>
      </c>
      <c r="D94" s="64" t="str">
        <f ca="1"/>
        <v>M</v>
      </c>
      <c r="E94" s="63">
        <f ca="1"/>
        <v>1969</v>
      </c>
      <c r="F94" s="63">
        <f ca="1"/>
        <v>140</v>
      </c>
      <c r="G94" s="63">
        <f ca="1"/>
        <v>0</v>
      </c>
      <c r="H94" s="63">
        <f ca="1"/>
        <v>0</v>
      </c>
      <c r="I94" s="63">
        <f ca="1"/>
        <v>0</v>
      </c>
      <c r="J94" s="63">
        <f ca="1"/>
        <v>0</v>
      </c>
      <c r="K94" s="63">
        <f ca="1"/>
        <v>0</v>
      </c>
      <c r="L94" s="63">
        <f ca="1"/>
        <v>0</v>
      </c>
      <c r="M94" s="63">
        <f ca="1"/>
        <v>0</v>
      </c>
      <c r="N94" s="63">
        <f ca="1"/>
        <v>0</v>
      </c>
      <c r="O94" s="63">
        <f ca="1"/>
        <v>140</v>
      </c>
      <c r="P94" s="63">
        <v>92</v>
      </c>
    </row>
    <row r="95" spans="1:16">
      <c r="A95" s="63" t="str">
        <f ca="1"/>
        <v>JULEN SANCHO</v>
      </c>
      <c r="B95" s="63" t="str">
        <f ca="1"/>
        <v>Basauri</v>
      </c>
      <c r="C95" s="64" t="str">
        <f ca="1"/>
        <v>SEN</v>
      </c>
      <c r="D95" s="64" t="str">
        <f ca="1"/>
        <v>M</v>
      </c>
      <c r="E95" s="63">
        <f ca="1"/>
        <v>1999</v>
      </c>
      <c r="F95" s="63">
        <f ca="1"/>
        <v>0</v>
      </c>
      <c r="G95" s="63">
        <f ca="1"/>
        <v>133</v>
      </c>
      <c r="H95" s="63">
        <f ca="1"/>
        <v>0</v>
      </c>
      <c r="I95" s="63">
        <f ca="1"/>
        <v>0</v>
      </c>
      <c r="J95" s="63">
        <f ca="1"/>
        <v>0</v>
      </c>
      <c r="K95" s="63">
        <f ca="1"/>
        <v>0</v>
      </c>
      <c r="L95" s="63">
        <f ca="1"/>
        <v>0</v>
      </c>
      <c r="M95" s="63">
        <f ca="1"/>
        <v>0</v>
      </c>
      <c r="N95" s="63">
        <f ca="1"/>
        <v>0</v>
      </c>
      <c r="O95" s="63">
        <f ca="1"/>
        <v>133</v>
      </c>
      <c r="P95" s="63">
        <v>93</v>
      </c>
    </row>
    <row r="96" spans="1:16">
      <c r="A96" s="63" t="str">
        <f ca="1"/>
        <v>UNAX SAGARDIA</v>
      </c>
      <c r="B96" s="63" t="str">
        <f ca="1"/>
        <v>Atss</v>
      </c>
      <c r="C96" s="64" t="str">
        <f ca="1"/>
        <v>JUV</v>
      </c>
      <c r="D96" s="64" t="str">
        <f ca="1"/>
        <v>M</v>
      </c>
      <c r="E96" s="63">
        <f ca="1"/>
        <v>2007</v>
      </c>
      <c r="F96" s="63">
        <f ca="1"/>
        <v>0</v>
      </c>
      <c r="G96" s="63">
        <f ca="1"/>
        <v>100</v>
      </c>
      <c r="H96" s="63">
        <f ca="1"/>
        <v>0</v>
      </c>
      <c r="I96" s="63">
        <f ca="1"/>
        <v>0</v>
      </c>
      <c r="J96" s="63">
        <f ca="1"/>
        <v>22.5</v>
      </c>
      <c r="K96" s="63">
        <f ca="1"/>
        <v>0</v>
      </c>
      <c r="L96" s="63">
        <f ca="1"/>
        <v>0</v>
      </c>
      <c r="M96" s="63">
        <f ca="1"/>
        <v>0</v>
      </c>
      <c r="N96" s="63">
        <f ca="1"/>
        <v>0</v>
      </c>
      <c r="O96" s="63">
        <f ca="1"/>
        <v>122.5</v>
      </c>
      <c r="P96" s="63">
        <v>94</v>
      </c>
    </row>
    <row r="97" spans="1:16">
      <c r="A97" s="63" t="str">
        <f ca="1"/>
        <v>BEÑAT BERASALUZE</v>
      </c>
      <c r="B97" s="63" t="str">
        <f ca="1"/>
        <v>Gasteiz</v>
      </c>
      <c r="C97" s="64" t="str">
        <f ca="1"/>
        <v>ALV</v>
      </c>
      <c r="D97" s="64" t="str">
        <f ca="1"/>
        <v>M</v>
      </c>
      <c r="E97" s="63">
        <f ca="1"/>
        <v>0</v>
      </c>
      <c r="F97" s="63">
        <f ca="1"/>
        <v>60</v>
      </c>
      <c r="G97" s="63">
        <f ca="1"/>
        <v>0</v>
      </c>
      <c r="H97" s="63">
        <f ca="1"/>
        <v>0</v>
      </c>
      <c r="I97" s="63">
        <f ca="1"/>
        <v>0</v>
      </c>
      <c r="J97" s="63">
        <f ca="1"/>
        <v>62.5</v>
      </c>
      <c r="K97" s="63">
        <f ca="1"/>
        <v>0</v>
      </c>
      <c r="L97" s="63">
        <f ca="1"/>
        <v>0</v>
      </c>
      <c r="M97" s="63">
        <f ca="1"/>
        <v>0</v>
      </c>
      <c r="N97" s="63">
        <f ca="1"/>
        <v>0</v>
      </c>
      <c r="O97" s="63">
        <f ca="1"/>
        <v>122.5</v>
      </c>
      <c r="P97" s="63">
        <v>95</v>
      </c>
    </row>
    <row r="98" spans="1:16">
      <c r="A98" s="63" t="str">
        <f ca="1"/>
        <v>MAIALEN GARCIA</v>
      </c>
      <c r="B98" s="63" t="str">
        <f ca="1"/>
        <v>Atss</v>
      </c>
      <c r="C98" s="64" t="str">
        <f ca="1"/>
        <v>SEN</v>
      </c>
      <c r="D98" s="64" t="str">
        <f ca="1"/>
        <v>F</v>
      </c>
      <c r="E98" s="63">
        <f ca="1"/>
        <v>0</v>
      </c>
      <c r="F98" s="63">
        <f ca="1"/>
        <v>120</v>
      </c>
      <c r="G98" s="63">
        <f ca="1"/>
        <v>0</v>
      </c>
      <c r="H98" s="63">
        <f ca="1"/>
        <v>0</v>
      </c>
      <c r="I98" s="63">
        <f ca="1"/>
        <v>0</v>
      </c>
      <c r="J98" s="63">
        <f ca="1"/>
        <v>0</v>
      </c>
      <c r="K98" s="63">
        <f ca="1"/>
        <v>0</v>
      </c>
      <c r="L98" s="63">
        <f ca="1"/>
        <v>0</v>
      </c>
      <c r="M98" s="63">
        <f ca="1"/>
        <v>0</v>
      </c>
      <c r="N98" s="63">
        <f ca="1"/>
        <v>0</v>
      </c>
      <c r="O98" s="63">
        <f ca="1"/>
        <v>120</v>
      </c>
      <c r="P98" s="63">
        <v>96</v>
      </c>
    </row>
    <row r="99" spans="1:16">
      <c r="A99" s="63" t="str">
        <f ca="1"/>
        <v>OLAIA MARTINEZ</v>
      </c>
      <c r="B99" s="63" t="str">
        <f ca="1"/>
        <v>Atss</v>
      </c>
      <c r="C99" s="64" t="str">
        <f ca="1"/>
        <v>JUV</v>
      </c>
      <c r="D99" s="64" t="str">
        <f ca="1"/>
        <v>F</v>
      </c>
      <c r="E99" s="63">
        <f ca="1"/>
        <v>2007</v>
      </c>
      <c r="F99" s="63">
        <f ca="1"/>
        <v>120</v>
      </c>
      <c r="G99" s="63">
        <f ca="1"/>
        <v>0</v>
      </c>
      <c r="H99" s="63">
        <f ca="1"/>
        <v>0</v>
      </c>
      <c r="I99" s="63">
        <f ca="1"/>
        <v>0</v>
      </c>
      <c r="J99" s="63">
        <f ca="1"/>
        <v>0</v>
      </c>
      <c r="K99" s="63">
        <f ca="1"/>
        <v>0</v>
      </c>
      <c r="L99" s="63">
        <f ca="1"/>
        <v>0</v>
      </c>
      <c r="M99" s="63">
        <f ca="1"/>
        <v>0</v>
      </c>
      <c r="N99" s="63">
        <f ca="1"/>
        <v>0</v>
      </c>
      <c r="O99" s="63">
        <f ca="1"/>
        <v>120</v>
      </c>
      <c r="P99" s="63">
        <v>97</v>
      </c>
    </row>
    <row r="100" spans="1:16">
      <c r="A100" s="63" t="str">
        <f ca="1"/>
        <v>SERGIO RIOS</v>
      </c>
      <c r="B100" s="63" t="str">
        <f ca="1"/>
        <v>Abadiño</v>
      </c>
      <c r="C100" s="64" t="str">
        <f ca="1"/>
        <v>S21</v>
      </c>
      <c r="D100" s="64" t="str">
        <f ca="1"/>
        <v>M</v>
      </c>
      <c r="E100" s="63">
        <f ca="1"/>
        <v>0</v>
      </c>
      <c r="F100" s="63">
        <f ca="1"/>
        <v>120</v>
      </c>
      <c r="G100" s="63">
        <f ca="1"/>
        <v>0</v>
      </c>
      <c r="H100" s="63">
        <f ca="1"/>
        <v>0</v>
      </c>
      <c r="I100" s="63">
        <f ca="1"/>
        <v>0</v>
      </c>
      <c r="J100" s="63">
        <f ca="1"/>
        <v>0</v>
      </c>
      <c r="K100" s="63">
        <f ca="1"/>
        <v>0</v>
      </c>
      <c r="L100" s="63">
        <f ca="1"/>
        <v>0</v>
      </c>
      <c r="M100" s="63">
        <f ca="1"/>
        <v>0</v>
      </c>
      <c r="N100" s="63">
        <f ca="1"/>
        <v>0</v>
      </c>
      <c r="O100" s="63">
        <f ca="1"/>
        <v>120</v>
      </c>
      <c r="P100" s="63">
        <v>98</v>
      </c>
    </row>
    <row r="101" spans="1:16">
      <c r="A101" s="63" t="str">
        <f ca="1"/>
        <v>IXAI RODRIGUEZ</v>
      </c>
      <c r="B101" s="63" t="str">
        <f ca="1"/>
        <v>Gailak</v>
      </c>
      <c r="C101" s="64" t="str">
        <f ca="1"/>
        <v>V-40</v>
      </c>
      <c r="D101" s="64" t="str">
        <f ca="1"/>
        <v>M</v>
      </c>
      <c r="E101" s="63">
        <f ca="1"/>
        <v>1985</v>
      </c>
      <c r="F101" s="63">
        <f ca="1"/>
        <v>120</v>
      </c>
      <c r="G101" s="63">
        <f ca="1"/>
        <v>0</v>
      </c>
      <c r="H101" s="63">
        <f ca="1"/>
        <v>0</v>
      </c>
      <c r="I101" s="63">
        <f ca="1"/>
        <v>0</v>
      </c>
      <c r="J101" s="63">
        <f ca="1"/>
        <v>0</v>
      </c>
      <c r="K101" s="63">
        <f ca="1"/>
        <v>0</v>
      </c>
      <c r="L101" s="63">
        <f ca="1"/>
        <v>0</v>
      </c>
      <c r="M101" s="63">
        <f ca="1"/>
        <v>0</v>
      </c>
      <c r="N101" s="63">
        <f ca="1"/>
        <v>0</v>
      </c>
      <c r="O101" s="63">
        <f ca="1"/>
        <v>120</v>
      </c>
      <c r="P101" s="63">
        <v>99</v>
      </c>
    </row>
    <row r="102" spans="1:16">
      <c r="A102" s="63" t="str">
        <f ca="1"/>
        <v>MARTINS NOSA</v>
      </c>
      <c r="B102" s="63" t="str">
        <f ca="1"/>
        <v>Gailak</v>
      </c>
      <c r="C102" s="64" t="str">
        <f ca="1"/>
        <v>V-40</v>
      </c>
      <c r="D102" s="64" t="str">
        <f ca="1"/>
        <v>M</v>
      </c>
      <c r="E102" s="63">
        <f ca="1"/>
        <v>1982</v>
      </c>
      <c r="F102" s="63">
        <f ca="1"/>
        <v>120</v>
      </c>
      <c r="G102" s="63">
        <f ca="1"/>
        <v>0</v>
      </c>
      <c r="H102" s="63">
        <f ca="1"/>
        <v>0</v>
      </c>
      <c r="I102" s="63">
        <f ca="1"/>
        <v>0</v>
      </c>
      <c r="J102" s="63">
        <f ca="1"/>
        <v>0</v>
      </c>
      <c r="K102" s="63">
        <f ca="1"/>
        <v>0</v>
      </c>
      <c r="L102" s="63">
        <f ca="1"/>
        <v>0</v>
      </c>
      <c r="M102" s="63">
        <f ca="1"/>
        <v>0</v>
      </c>
      <c r="N102" s="63">
        <f ca="1"/>
        <v>0</v>
      </c>
      <c r="O102" s="63">
        <f ca="1"/>
        <v>120</v>
      </c>
      <c r="P102" s="63">
        <v>100</v>
      </c>
    </row>
    <row r="103" spans="1:16">
      <c r="A103" s="63" t="str">
        <f ca="1"/>
        <v>ANDER AURREKOETXEA</v>
      </c>
      <c r="B103" s="63" t="str">
        <f ca="1"/>
        <v>Gure Talde</v>
      </c>
      <c r="C103" s="64" t="str">
        <f ca="1"/>
        <v>SEN</v>
      </c>
      <c r="D103" s="64" t="str">
        <f ca="1"/>
        <v>M</v>
      </c>
      <c r="E103" s="63">
        <f ca="1"/>
        <v>1995</v>
      </c>
      <c r="F103" s="63">
        <f ca="1"/>
        <v>110</v>
      </c>
      <c r="G103" s="63">
        <f ca="1"/>
        <v>0</v>
      </c>
      <c r="H103" s="63">
        <f ca="1"/>
        <v>0</v>
      </c>
      <c r="I103" s="63">
        <f ca="1"/>
        <v>0</v>
      </c>
      <c r="J103" s="63">
        <f ca="1"/>
        <v>0</v>
      </c>
      <c r="K103" s="63">
        <f ca="1"/>
        <v>0</v>
      </c>
      <c r="L103" s="63">
        <f ca="1"/>
        <v>0</v>
      </c>
      <c r="M103" s="63">
        <f ca="1"/>
        <v>0</v>
      </c>
      <c r="N103" s="63">
        <f ca="1"/>
        <v>0</v>
      </c>
      <c r="O103" s="63">
        <f ca="1"/>
        <v>110</v>
      </c>
      <c r="P103" s="63">
        <v>101</v>
      </c>
    </row>
    <row r="104" spans="1:16">
      <c r="A104" s="63" t="str">
        <f ca="1"/>
        <v>ALEX SANTAMARTA</v>
      </c>
      <c r="B104" s="63" t="str">
        <f ca="1"/>
        <v>Leka Enea</v>
      </c>
      <c r="C104" s="64" t="str">
        <f ca="1"/>
        <v>JUV</v>
      </c>
      <c r="D104" s="64" t="str">
        <f ca="1"/>
        <v>M</v>
      </c>
      <c r="E104" s="63">
        <f ca="1"/>
        <v>2008</v>
      </c>
      <c r="F104" s="63">
        <f ca="1"/>
        <v>110</v>
      </c>
      <c r="G104" s="63">
        <f ca="1"/>
        <v>0</v>
      </c>
      <c r="H104" s="63">
        <f ca="1"/>
        <v>0</v>
      </c>
      <c r="I104" s="63">
        <f ca="1"/>
        <v>0</v>
      </c>
      <c r="J104" s="63">
        <f ca="1"/>
        <v>0</v>
      </c>
      <c r="K104" s="63">
        <f ca="1"/>
        <v>0</v>
      </c>
      <c r="L104" s="63">
        <f ca="1"/>
        <v>0</v>
      </c>
      <c r="M104" s="63">
        <f ca="1"/>
        <v>0</v>
      </c>
      <c r="N104" s="63">
        <f ca="1"/>
        <v>0</v>
      </c>
      <c r="O104" s="63">
        <f ca="1"/>
        <v>110</v>
      </c>
      <c r="P104" s="63">
        <v>102</v>
      </c>
    </row>
    <row r="105" spans="1:16">
      <c r="A105" s="63" t="str">
        <f ca="1"/>
        <v>ALEXEI EMILIANOV</v>
      </c>
      <c r="B105" s="63" t="str">
        <f ca="1"/>
        <v>Fortuna</v>
      </c>
      <c r="C105" s="64" t="str">
        <f ca="1"/>
        <v>V-50</v>
      </c>
      <c r="D105" s="64" t="str">
        <f ca="1"/>
        <v>M</v>
      </c>
      <c r="E105" s="63">
        <f ca="1"/>
        <v>1975</v>
      </c>
      <c r="F105" s="63">
        <f ca="1"/>
        <v>110</v>
      </c>
      <c r="G105" s="63">
        <f ca="1"/>
        <v>0</v>
      </c>
      <c r="H105" s="63">
        <f ca="1"/>
        <v>0</v>
      </c>
      <c r="I105" s="63">
        <f ca="1"/>
        <v>0</v>
      </c>
      <c r="J105" s="63">
        <f ca="1"/>
        <v>0</v>
      </c>
      <c r="K105" s="63">
        <f ca="1"/>
        <v>0</v>
      </c>
      <c r="L105" s="63">
        <f ca="1"/>
        <v>0</v>
      </c>
      <c r="M105" s="63">
        <f ca="1"/>
        <v>0</v>
      </c>
      <c r="N105" s="63">
        <f ca="1"/>
        <v>0</v>
      </c>
      <c r="O105" s="63">
        <f ca="1"/>
        <v>110</v>
      </c>
      <c r="P105" s="63">
        <v>103</v>
      </c>
    </row>
    <row r="106" spans="1:16">
      <c r="A106" s="63" t="str">
        <f ca="1"/>
        <v>URKO VILLAR</v>
      </c>
      <c r="B106" s="63" t="str">
        <f ca="1"/>
        <v>Abadiño</v>
      </c>
      <c r="C106" s="64" t="str">
        <f ca="1"/>
        <v>S21</v>
      </c>
      <c r="D106" s="64" t="str">
        <f ca="1"/>
        <v>M</v>
      </c>
      <c r="E106" s="63">
        <f ca="1"/>
        <v>0</v>
      </c>
      <c r="F106" s="63">
        <f ca="1"/>
        <v>100</v>
      </c>
      <c r="G106" s="63">
        <f ca="1"/>
        <v>0</v>
      </c>
      <c r="H106" s="63">
        <f ca="1"/>
        <v>0</v>
      </c>
      <c r="I106" s="63">
        <f ca="1"/>
        <v>0</v>
      </c>
      <c r="J106" s="63">
        <f ca="1"/>
        <v>0</v>
      </c>
      <c r="K106" s="63">
        <f ca="1"/>
        <v>0</v>
      </c>
      <c r="L106" s="63">
        <f ca="1"/>
        <v>0</v>
      </c>
      <c r="M106" s="63">
        <f ca="1"/>
        <v>0</v>
      </c>
      <c r="N106" s="63">
        <f ca="1"/>
        <v>0</v>
      </c>
      <c r="O106" s="63">
        <f ca="1"/>
        <v>100</v>
      </c>
      <c r="P106" s="63">
        <v>104</v>
      </c>
    </row>
    <row r="107" spans="1:16">
      <c r="A107" s="63" t="str">
        <f ca="1"/>
        <v>ALVARO CEA</v>
      </c>
      <c r="B107" s="63" t="str">
        <f ca="1"/>
        <v>Atss</v>
      </c>
      <c r="C107" s="64" t="str">
        <f ca="1"/>
        <v>JUV</v>
      </c>
      <c r="D107" s="64" t="str">
        <f ca="1"/>
        <v>M</v>
      </c>
      <c r="E107" s="63">
        <f ca="1"/>
        <v>0</v>
      </c>
      <c r="F107" s="63">
        <f ca="1"/>
        <v>100</v>
      </c>
      <c r="G107" s="63">
        <f ca="1"/>
        <v>0</v>
      </c>
      <c r="H107" s="63">
        <f ca="1"/>
        <v>0</v>
      </c>
      <c r="I107" s="63">
        <f ca="1"/>
        <v>0</v>
      </c>
      <c r="J107" s="63">
        <f ca="1"/>
        <v>0</v>
      </c>
      <c r="K107" s="63">
        <f ca="1"/>
        <v>0</v>
      </c>
      <c r="L107" s="63">
        <f ca="1"/>
        <v>0</v>
      </c>
      <c r="M107" s="63">
        <f ca="1"/>
        <v>0</v>
      </c>
      <c r="N107" s="63">
        <f ca="1"/>
        <v>0</v>
      </c>
      <c r="O107" s="63">
        <f ca="1"/>
        <v>100</v>
      </c>
      <c r="P107" s="63">
        <v>105</v>
      </c>
    </row>
    <row r="108" spans="1:16">
      <c r="A108" s="63" t="str">
        <f ca="1"/>
        <v>MARKEL GARCIA</v>
      </c>
      <c r="B108" s="63" t="str">
        <f ca="1"/>
        <v xml:space="preserve">Los Chopos </v>
      </c>
      <c r="C108" s="64" t="str">
        <f ca="1"/>
        <v>INF</v>
      </c>
      <c r="D108" s="64" t="str">
        <f ca="1"/>
        <v>M</v>
      </c>
      <c r="E108" s="63">
        <f ca="1"/>
        <v>2011</v>
      </c>
      <c r="F108" s="63">
        <f ca="1"/>
        <v>100</v>
      </c>
      <c r="G108" s="63">
        <f ca="1"/>
        <v>0</v>
      </c>
      <c r="H108" s="63">
        <f ca="1"/>
        <v>0</v>
      </c>
      <c r="I108" s="63">
        <f ca="1"/>
        <v>0</v>
      </c>
      <c r="J108" s="63">
        <f ca="1"/>
        <v>0</v>
      </c>
      <c r="K108" s="63">
        <f ca="1"/>
        <v>0</v>
      </c>
      <c r="L108" s="63">
        <f ca="1"/>
        <v>0</v>
      </c>
      <c r="M108" s="63">
        <f ca="1"/>
        <v>0</v>
      </c>
      <c r="N108" s="63">
        <f ca="1"/>
        <v>0</v>
      </c>
      <c r="O108" s="63">
        <f ca="1"/>
        <v>100</v>
      </c>
      <c r="P108" s="63">
        <v>106</v>
      </c>
    </row>
    <row r="109" spans="1:16">
      <c r="A109" s="63" t="str">
        <f ca="1"/>
        <v>AIMAR GARCIA</v>
      </c>
      <c r="B109" s="63" t="str">
        <f ca="1"/>
        <v xml:space="preserve">Los Chopos </v>
      </c>
      <c r="C109" s="64" t="str">
        <f ca="1"/>
        <v>JUV</v>
      </c>
      <c r="D109" s="64" t="str">
        <f ca="1"/>
        <v>M</v>
      </c>
      <c r="E109" s="63">
        <f ca="1"/>
        <v>2007</v>
      </c>
      <c r="F109" s="63">
        <f ca="1"/>
        <v>100</v>
      </c>
      <c r="G109" s="63">
        <f ca="1"/>
        <v>0</v>
      </c>
      <c r="H109" s="63">
        <f ca="1"/>
        <v>0</v>
      </c>
      <c r="I109" s="63">
        <f ca="1"/>
        <v>0</v>
      </c>
      <c r="J109" s="63">
        <f ca="1"/>
        <v>0</v>
      </c>
      <c r="K109" s="63">
        <f ca="1"/>
        <v>0</v>
      </c>
      <c r="L109" s="63">
        <f ca="1"/>
        <v>0</v>
      </c>
      <c r="M109" s="63">
        <f ca="1"/>
        <v>0</v>
      </c>
      <c r="N109" s="63">
        <f ca="1"/>
        <v>0</v>
      </c>
      <c r="O109" s="63">
        <f ca="1"/>
        <v>100</v>
      </c>
      <c r="P109" s="63">
        <v>107</v>
      </c>
    </row>
    <row r="110" spans="1:16">
      <c r="A110" s="63" t="str">
        <f ca="1"/>
        <v>ANDRES ALONSO</v>
      </c>
      <c r="B110" s="63" t="str">
        <f ca="1"/>
        <v>Fekoor</v>
      </c>
      <c r="C110" s="64" t="str">
        <f ca="1"/>
        <v>V-50</v>
      </c>
      <c r="D110" s="64" t="str">
        <f ca="1"/>
        <v>M</v>
      </c>
      <c r="E110" s="63">
        <f ca="1"/>
        <v>1973</v>
      </c>
      <c r="F110" s="63">
        <f ca="1"/>
        <v>100</v>
      </c>
      <c r="G110" s="63">
        <f ca="1"/>
        <v>0</v>
      </c>
      <c r="H110" s="63">
        <f ca="1"/>
        <v>0</v>
      </c>
      <c r="I110" s="63">
        <f ca="1"/>
        <v>0</v>
      </c>
      <c r="J110" s="63">
        <f ca="1"/>
        <v>0</v>
      </c>
      <c r="K110" s="63">
        <f ca="1"/>
        <v>0</v>
      </c>
      <c r="L110" s="63">
        <f ca="1"/>
        <v>0</v>
      </c>
      <c r="M110" s="63">
        <f ca="1"/>
        <v>0</v>
      </c>
      <c r="N110" s="63">
        <f ca="1"/>
        <v>0</v>
      </c>
      <c r="O110" s="63">
        <f ca="1"/>
        <v>100</v>
      </c>
      <c r="P110" s="63">
        <v>108</v>
      </c>
    </row>
    <row r="111" spans="1:16">
      <c r="A111" s="63" t="str">
        <f ca="1"/>
        <v>ROBERTO PRADANOS</v>
      </c>
      <c r="B111" s="63" t="str">
        <f ca="1"/>
        <v>Fekoor</v>
      </c>
      <c r="C111" s="64" t="str">
        <f ca="1"/>
        <v>V-50</v>
      </c>
      <c r="D111" s="64" t="str">
        <f ca="1"/>
        <v>M</v>
      </c>
      <c r="E111" s="63">
        <f ca="1"/>
        <v>1974</v>
      </c>
      <c r="F111" s="63">
        <f ca="1"/>
        <v>100</v>
      </c>
      <c r="G111" s="63">
        <f ca="1"/>
        <v>0</v>
      </c>
      <c r="H111" s="63">
        <f ca="1"/>
        <v>0</v>
      </c>
      <c r="I111" s="63">
        <f ca="1"/>
        <v>0</v>
      </c>
      <c r="J111" s="63">
        <f ca="1"/>
        <v>0</v>
      </c>
      <c r="K111" s="63">
        <f ca="1"/>
        <v>0</v>
      </c>
      <c r="L111" s="63">
        <f ca="1"/>
        <v>0</v>
      </c>
      <c r="M111" s="63">
        <f ca="1"/>
        <v>0</v>
      </c>
      <c r="N111" s="63">
        <f ca="1"/>
        <v>0</v>
      </c>
      <c r="O111" s="63">
        <f ca="1"/>
        <v>100</v>
      </c>
      <c r="P111" s="63">
        <v>109</v>
      </c>
    </row>
    <row r="112" spans="1:16">
      <c r="A112" s="63" t="str">
        <f ca="1"/>
        <v>ARATZ BARBADILLO</v>
      </c>
      <c r="B112" s="63" t="str">
        <f ca="1"/>
        <v>Beti Prest</v>
      </c>
      <c r="C112" s="64" t="str">
        <f ca="1"/>
        <v>ALV</v>
      </c>
      <c r="D112" s="64" t="str">
        <f ca="1"/>
        <v>M</v>
      </c>
      <c r="E112" s="63">
        <f ca="1"/>
        <v>2013</v>
      </c>
      <c r="F112" s="63">
        <f ca="1"/>
        <v>20</v>
      </c>
      <c r="G112" s="63">
        <f ca="1"/>
        <v>0</v>
      </c>
      <c r="H112" s="63">
        <f ca="1"/>
        <v>0</v>
      </c>
      <c r="I112" s="63">
        <f ca="1"/>
        <v>0</v>
      </c>
      <c r="J112" s="63">
        <f ca="1"/>
        <v>75</v>
      </c>
      <c r="K112" s="63">
        <f ca="1"/>
        <v>0</v>
      </c>
      <c r="L112" s="63">
        <f ca="1"/>
        <v>0</v>
      </c>
      <c r="M112" s="63">
        <f ca="1"/>
        <v>0</v>
      </c>
      <c r="N112" s="63">
        <f ca="1"/>
        <v>0</v>
      </c>
      <c r="O112" s="63">
        <f ca="1"/>
        <v>95</v>
      </c>
      <c r="P112" s="63">
        <v>110</v>
      </c>
    </row>
    <row r="113" spans="1:16">
      <c r="A113" s="63" t="str">
        <f ca="1"/>
        <v>YOSUI DE EGUILEOR</v>
      </c>
      <c r="B113" s="63" t="str">
        <f ca="1"/>
        <v>Beti Prest</v>
      </c>
      <c r="C113" s="64" t="str">
        <f ca="1"/>
        <v>INF</v>
      </c>
      <c r="D113" s="64" t="str">
        <f ca="1"/>
        <v>M</v>
      </c>
      <c r="E113" s="63">
        <f ca="1"/>
        <v>2012</v>
      </c>
      <c r="F113" s="63">
        <f ca="1"/>
        <v>60</v>
      </c>
      <c r="G113" s="63">
        <f ca="1"/>
        <v>0</v>
      </c>
      <c r="H113" s="63">
        <f ca="1"/>
        <v>0</v>
      </c>
      <c r="I113" s="63">
        <f ca="1"/>
        <v>0</v>
      </c>
      <c r="J113" s="63">
        <f ca="1"/>
        <v>32.5</v>
      </c>
      <c r="K113" s="63">
        <f ca="1"/>
        <v>0</v>
      </c>
      <c r="L113" s="63">
        <f ca="1"/>
        <v>0</v>
      </c>
      <c r="M113" s="63">
        <f ca="1"/>
        <v>0</v>
      </c>
      <c r="N113" s="63">
        <f ca="1"/>
        <v>0</v>
      </c>
      <c r="O113" s="63">
        <f ca="1"/>
        <v>92.5</v>
      </c>
      <c r="P113" s="63">
        <v>111</v>
      </c>
    </row>
    <row r="114" spans="1:16">
      <c r="A114" s="63" t="str">
        <f ca="1"/>
        <v>DAVID ASENSIO</v>
      </c>
      <c r="B114" s="63" t="str">
        <f ca="1"/>
        <v>Artxandako</v>
      </c>
      <c r="C114" s="64" t="str">
        <f ca="1"/>
        <v>JUV</v>
      </c>
      <c r="D114" s="64" t="str">
        <f ca="1"/>
        <v>M</v>
      </c>
      <c r="E114" s="63">
        <f ca="1"/>
        <v>0</v>
      </c>
      <c r="F114" s="63">
        <f ca="1"/>
        <v>90</v>
      </c>
      <c r="G114" s="63">
        <f ca="1"/>
        <v>0</v>
      </c>
      <c r="H114" s="63">
        <f ca="1"/>
        <v>0</v>
      </c>
      <c r="I114" s="63">
        <f ca="1"/>
        <v>0</v>
      </c>
      <c r="J114" s="63">
        <f ca="1"/>
        <v>0</v>
      </c>
      <c r="K114" s="63">
        <f ca="1"/>
        <v>0</v>
      </c>
      <c r="L114" s="63">
        <f ca="1"/>
        <v>0</v>
      </c>
      <c r="M114" s="63">
        <f ca="1"/>
        <v>0</v>
      </c>
      <c r="N114" s="63">
        <f ca="1"/>
        <v>0</v>
      </c>
      <c r="O114" s="63">
        <f ca="1"/>
        <v>90</v>
      </c>
      <c r="P114" s="63">
        <v>112</v>
      </c>
    </row>
    <row r="115" spans="1:16">
      <c r="A115" s="63" t="str">
        <f ca="1"/>
        <v>ALEJANDRO MORENO</v>
      </c>
      <c r="B115" s="63" t="str">
        <f ca="1"/>
        <v>Gure Talde</v>
      </c>
      <c r="C115" s="64" t="str">
        <f ca="1"/>
        <v>SEN</v>
      </c>
      <c r="D115" s="64" t="str">
        <f ca="1"/>
        <v>M</v>
      </c>
      <c r="E115" s="63">
        <f ca="1"/>
        <v>0</v>
      </c>
      <c r="F115" s="63">
        <f ca="1"/>
        <v>90</v>
      </c>
      <c r="G115" s="63">
        <f ca="1"/>
        <v>0</v>
      </c>
      <c r="H115" s="63">
        <f ca="1"/>
        <v>0</v>
      </c>
      <c r="I115" s="63">
        <f ca="1"/>
        <v>0</v>
      </c>
      <c r="J115" s="63">
        <f ca="1"/>
        <v>0</v>
      </c>
      <c r="K115" s="63">
        <f ca="1"/>
        <v>0</v>
      </c>
      <c r="L115" s="63">
        <f ca="1"/>
        <v>0</v>
      </c>
      <c r="M115" s="63">
        <f ca="1"/>
        <v>0</v>
      </c>
      <c r="N115" s="63">
        <f ca="1"/>
        <v>0</v>
      </c>
      <c r="O115" s="63">
        <f ca="1"/>
        <v>90</v>
      </c>
      <c r="P115" s="63">
        <v>113</v>
      </c>
    </row>
    <row r="116" spans="1:16">
      <c r="A116" s="63" t="str">
        <f ca="1"/>
        <v>JORGE BIRITXINAGA</v>
      </c>
      <c r="B116" s="63" t="str">
        <f ca="1"/>
        <v>Artxandako</v>
      </c>
      <c r="C116" s="64" t="str">
        <f ca="1"/>
        <v>V50</v>
      </c>
      <c r="D116" s="64" t="str">
        <f ca="1"/>
        <v>M</v>
      </c>
      <c r="E116" s="63">
        <f ca="1"/>
        <v>0</v>
      </c>
      <c r="F116" s="63">
        <f ca="1"/>
        <v>90</v>
      </c>
      <c r="G116" s="63">
        <f ca="1"/>
        <v>0</v>
      </c>
      <c r="H116" s="63">
        <f ca="1"/>
        <v>0</v>
      </c>
      <c r="I116" s="63">
        <f ca="1"/>
        <v>0</v>
      </c>
      <c r="J116" s="63">
        <f ca="1"/>
        <v>0</v>
      </c>
      <c r="K116" s="63">
        <f ca="1"/>
        <v>0</v>
      </c>
      <c r="L116" s="63">
        <f ca="1"/>
        <v>0</v>
      </c>
      <c r="M116" s="63">
        <f ca="1"/>
        <v>0</v>
      </c>
      <c r="N116" s="63">
        <f ca="1"/>
        <v>0</v>
      </c>
      <c r="O116" s="63">
        <f ca="1"/>
        <v>90</v>
      </c>
      <c r="P116" s="63">
        <v>114</v>
      </c>
    </row>
    <row r="117" spans="1:16">
      <c r="A117" s="63" t="str">
        <f ca="1"/>
        <v>IÑIGO LOPEZ</v>
      </c>
      <c r="B117" s="63" t="str">
        <f ca="1"/>
        <v>Lautaro</v>
      </c>
      <c r="C117" s="64" t="str">
        <f ca="1"/>
        <v>V-50</v>
      </c>
      <c r="D117" s="64" t="str">
        <f ca="1"/>
        <v>M</v>
      </c>
      <c r="E117" s="63">
        <f ca="1"/>
        <v>1967</v>
      </c>
      <c r="F117" s="63">
        <f ca="1"/>
        <v>90</v>
      </c>
      <c r="G117" s="63">
        <f ca="1"/>
        <v>0</v>
      </c>
      <c r="H117" s="63">
        <f ca="1"/>
        <v>0</v>
      </c>
      <c r="I117" s="63">
        <f ca="1"/>
        <v>0</v>
      </c>
      <c r="J117" s="63">
        <f ca="1"/>
        <v>0</v>
      </c>
      <c r="K117" s="63">
        <f ca="1"/>
        <v>0</v>
      </c>
      <c r="L117" s="63">
        <f ca="1"/>
        <v>0</v>
      </c>
      <c r="M117" s="63">
        <f ca="1"/>
        <v>0</v>
      </c>
      <c r="N117" s="63">
        <f ca="1"/>
        <v>0</v>
      </c>
      <c r="O117" s="63">
        <f ca="1"/>
        <v>90</v>
      </c>
      <c r="P117" s="63">
        <v>115</v>
      </c>
    </row>
    <row r="118" spans="1:16">
      <c r="A118" s="63" t="str">
        <f ca="1"/>
        <v>JORGE BIRITXINAGA</v>
      </c>
      <c r="B118" s="63" t="str">
        <f ca="1"/>
        <v>Artxandako</v>
      </c>
      <c r="C118" s="64" t="str">
        <f ca="1"/>
        <v>V-50</v>
      </c>
      <c r="D118" s="64" t="str">
        <f ca="1"/>
        <v>M</v>
      </c>
      <c r="E118" s="63">
        <f ca="1"/>
        <v>1974</v>
      </c>
      <c r="F118" s="63">
        <f ca="1"/>
        <v>90</v>
      </c>
      <c r="G118" s="63">
        <f ca="1"/>
        <v>0</v>
      </c>
      <c r="H118" s="63">
        <f ca="1"/>
        <v>0</v>
      </c>
      <c r="I118" s="63">
        <f ca="1"/>
        <v>0</v>
      </c>
      <c r="J118" s="63">
        <f ca="1"/>
        <v>0</v>
      </c>
      <c r="K118" s="63">
        <f ca="1"/>
        <v>0</v>
      </c>
      <c r="L118" s="63">
        <f ca="1"/>
        <v>0</v>
      </c>
      <c r="M118" s="63">
        <f ca="1"/>
        <v>0</v>
      </c>
      <c r="N118" s="63">
        <f ca="1"/>
        <v>0</v>
      </c>
      <c r="O118" s="63">
        <f ca="1"/>
        <v>90</v>
      </c>
      <c r="P118" s="63">
        <v>116</v>
      </c>
    </row>
    <row r="119" spans="1:16">
      <c r="A119" s="63" t="str">
        <f ca="1"/>
        <v>PABLO BALLESTEROS</v>
      </c>
      <c r="B119" s="63" t="str">
        <f ca="1"/>
        <v>Fekoor</v>
      </c>
      <c r="C119" s="64" t="str">
        <f ca="1"/>
        <v>SEN</v>
      </c>
      <c r="D119" s="64" t="str">
        <f ca="1"/>
        <v>M</v>
      </c>
      <c r="E119" s="63">
        <f ca="1"/>
        <v>1997</v>
      </c>
      <c r="F119" s="63">
        <f ca="1"/>
        <v>90</v>
      </c>
      <c r="G119" s="63">
        <f ca="1"/>
        <v>0</v>
      </c>
      <c r="H119" s="63">
        <f ca="1"/>
        <v>0</v>
      </c>
      <c r="I119" s="63">
        <f ca="1"/>
        <v>0</v>
      </c>
      <c r="J119" s="63">
        <f ca="1"/>
        <v>0</v>
      </c>
      <c r="K119" s="63">
        <f ca="1"/>
        <v>0</v>
      </c>
      <c r="L119" s="63">
        <f ca="1"/>
        <v>0</v>
      </c>
      <c r="M119" s="63">
        <f ca="1"/>
        <v>0</v>
      </c>
      <c r="N119" s="63">
        <f ca="1"/>
        <v>0</v>
      </c>
      <c r="O119" s="63">
        <f ca="1"/>
        <v>90</v>
      </c>
      <c r="P119" s="63">
        <v>117</v>
      </c>
    </row>
    <row r="120" spans="1:16">
      <c r="A120" s="63" t="str">
        <f ca="1"/>
        <v>EDUARDO ORTIZ CALZADA</v>
      </c>
      <c r="B120" s="63" t="str">
        <f ca="1"/>
        <v>Fekoor</v>
      </c>
      <c r="C120" s="64" t="str">
        <f ca="1"/>
        <v>V-50</v>
      </c>
      <c r="D120" s="64" t="str">
        <f ca="1"/>
        <v>M</v>
      </c>
      <c r="E120" s="63">
        <f ca="1"/>
        <v>1973</v>
      </c>
      <c r="F120" s="63">
        <f ca="1"/>
        <v>90</v>
      </c>
      <c r="G120" s="63">
        <f ca="1"/>
        <v>0</v>
      </c>
      <c r="H120" s="63">
        <f ca="1"/>
        <v>0</v>
      </c>
      <c r="I120" s="63">
        <f ca="1"/>
        <v>0</v>
      </c>
      <c r="J120" s="63">
        <f ca="1"/>
        <v>0</v>
      </c>
      <c r="K120" s="63">
        <f ca="1"/>
        <v>0</v>
      </c>
      <c r="L120" s="63">
        <f ca="1"/>
        <v>0</v>
      </c>
      <c r="M120" s="63">
        <f ca="1"/>
        <v>0</v>
      </c>
      <c r="N120" s="63">
        <f ca="1"/>
        <v>0</v>
      </c>
      <c r="O120" s="63">
        <f ca="1"/>
        <v>90</v>
      </c>
      <c r="P120" s="63">
        <v>118</v>
      </c>
    </row>
    <row r="121" spans="1:16">
      <c r="A121" s="63" t="str">
        <f ca="1"/>
        <v>MARKEL VAQUERO</v>
      </c>
      <c r="B121" s="63" t="str">
        <f ca="1"/>
        <v>Gasteiz</v>
      </c>
      <c r="C121" s="64" t="str">
        <f ca="1"/>
        <v>INF</v>
      </c>
      <c r="D121" s="64" t="str">
        <f ca="1"/>
        <v>M</v>
      </c>
      <c r="E121" s="63">
        <f ca="1"/>
        <v>0</v>
      </c>
      <c r="F121" s="63">
        <f ca="1"/>
        <v>40</v>
      </c>
      <c r="G121" s="63">
        <f ca="1"/>
        <v>0</v>
      </c>
      <c r="H121" s="63">
        <f ca="1"/>
        <v>0</v>
      </c>
      <c r="I121" s="63">
        <f ca="1"/>
        <v>0</v>
      </c>
      <c r="J121" s="63">
        <f ca="1"/>
        <v>45.5</v>
      </c>
      <c r="K121" s="63">
        <f ca="1"/>
        <v>0</v>
      </c>
      <c r="L121" s="63">
        <f ca="1"/>
        <v>0</v>
      </c>
      <c r="M121" s="63">
        <f ca="1"/>
        <v>0</v>
      </c>
      <c r="N121" s="63">
        <f ca="1"/>
        <v>0</v>
      </c>
      <c r="O121" s="63">
        <f ca="1"/>
        <v>85.5</v>
      </c>
      <c r="P121" s="63">
        <v>119</v>
      </c>
    </row>
    <row r="122" spans="1:16">
      <c r="A122" s="63" t="str">
        <f ca="1"/>
        <v>DANEL HERIZ</v>
      </c>
      <c r="B122" s="63" t="str">
        <f ca="1"/>
        <v>Beti Prest</v>
      </c>
      <c r="C122" s="64" t="str">
        <f ca="1"/>
        <v>INF</v>
      </c>
      <c r="D122" s="64" t="str">
        <f ca="1"/>
        <v>M</v>
      </c>
      <c r="E122" s="63">
        <f ca="1"/>
        <v>2011</v>
      </c>
      <c r="F122" s="63">
        <f ca="1"/>
        <v>0</v>
      </c>
      <c r="G122" s="63">
        <f ca="1"/>
        <v>0</v>
      </c>
      <c r="H122" s="63">
        <f ca="1"/>
        <v>0</v>
      </c>
      <c r="I122" s="63">
        <f ca="1"/>
        <v>0</v>
      </c>
      <c r="J122" s="63">
        <f ca="1"/>
        <v>81.25</v>
      </c>
      <c r="K122" s="63">
        <f ca="1"/>
        <v>0</v>
      </c>
      <c r="L122" s="63">
        <f ca="1"/>
        <v>0</v>
      </c>
      <c r="M122" s="63">
        <f ca="1"/>
        <v>0</v>
      </c>
      <c r="N122" s="63">
        <f ca="1"/>
        <v>0</v>
      </c>
      <c r="O122" s="63">
        <f ca="1"/>
        <v>81.25</v>
      </c>
      <c r="P122" s="63">
        <v>120</v>
      </c>
    </row>
    <row r="123" spans="1:16">
      <c r="A123" s="63" t="str">
        <f ca="1"/>
        <v>MIKEL URBANETA</v>
      </c>
      <c r="B123" s="63" t="str">
        <f ca="1"/>
        <v>Gure Talde</v>
      </c>
      <c r="C123" s="64" t="str">
        <f ca="1"/>
        <v>ALV</v>
      </c>
      <c r="D123" s="64" t="str">
        <f ca="1"/>
        <v>M</v>
      </c>
      <c r="E123" s="63">
        <f ca="1"/>
        <v>0</v>
      </c>
      <c r="F123" s="63">
        <f ca="1"/>
        <v>30</v>
      </c>
      <c r="G123" s="63">
        <f ca="1"/>
        <v>0</v>
      </c>
      <c r="H123" s="63">
        <f ca="1"/>
        <v>0</v>
      </c>
      <c r="I123" s="63">
        <f ca="1"/>
        <v>0</v>
      </c>
      <c r="J123" s="63">
        <f ca="1"/>
        <v>50</v>
      </c>
      <c r="K123" s="63">
        <f ca="1"/>
        <v>0</v>
      </c>
      <c r="L123" s="63">
        <f ca="1"/>
        <v>0</v>
      </c>
      <c r="M123" s="63">
        <f ca="1"/>
        <v>0</v>
      </c>
      <c r="N123" s="63">
        <f ca="1"/>
        <v>0</v>
      </c>
      <c r="O123" s="63">
        <f ca="1"/>
        <v>80</v>
      </c>
      <c r="P123" s="63">
        <v>121</v>
      </c>
    </row>
    <row r="124" spans="1:16">
      <c r="A124" s="63" t="str">
        <f ca="1"/>
        <v>AIEKO OLEA</v>
      </c>
      <c r="B124" s="63" t="str">
        <f ca="1"/>
        <v>Koipus</v>
      </c>
      <c r="C124" s="64" t="str">
        <f ca="1"/>
        <v>SEN</v>
      </c>
      <c r="D124" s="64" t="str">
        <f ca="1"/>
        <v>M</v>
      </c>
      <c r="E124" s="63">
        <f ca="1"/>
        <v>2003</v>
      </c>
      <c r="F124" s="63">
        <f ca="1"/>
        <v>80</v>
      </c>
      <c r="G124" s="63">
        <f ca="1"/>
        <v>0</v>
      </c>
      <c r="H124" s="63">
        <f ca="1"/>
        <v>0</v>
      </c>
      <c r="I124" s="63">
        <f ca="1"/>
        <v>0</v>
      </c>
      <c r="J124" s="63">
        <f ca="1"/>
        <v>0</v>
      </c>
      <c r="K124" s="63">
        <f ca="1"/>
        <v>0</v>
      </c>
      <c r="L124" s="63">
        <f ca="1"/>
        <v>0</v>
      </c>
      <c r="M124" s="63">
        <f ca="1"/>
        <v>0</v>
      </c>
      <c r="N124" s="63">
        <f ca="1"/>
        <v>0</v>
      </c>
      <c r="O124" s="63">
        <f ca="1"/>
        <v>80</v>
      </c>
      <c r="P124" s="63">
        <v>122</v>
      </c>
    </row>
    <row r="125" spans="1:16">
      <c r="A125" s="63" t="str">
        <f ca="1"/>
        <v>AIMAR MIKELAJAUREGI</v>
      </c>
      <c r="B125" s="63" t="str">
        <f ca="1"/>
        <v>Koipus</v>
      </c>
      <c r="C125" s="64" t="str">
        <f ca="1"/>
        <v>S21</v>
      </c>
      <c r="D125" s="64" t="str">
        <f ca="1"/>
        <v>M</v>
      </c>
      <c r="E125" s="63">
        <f ca="1"/>
        <v>2005</v>
      </c>
      <c r="F125" s="63">
        <f ca="1"/>
        <v>80</v>
      </c>
      <c r="G125" s="63">
        <f ca="1"/>
        <v>0</v>
      </c>
      <c r="H125" s="63">
        <f ca="1"/>
        <v>0</v>
      </c>
      <c r="I125" s="63">
        <f ca="1"/>
        <v>0</v>
      </c>
      <c r="J125" s="63">
        <f ca="1"/>
        <v>0</v>
      </c>
      <c r="K125" s="63">
        <f ca="1"/>
        <v>0</v>
      </c>
      <c r="L125" s="63">
        <f ca="1"/>
        <v>0</v>
      </c>
      <c r="M125" s="63">
        <f ca="1"/>
        <v>0</v>
      </c>
      <c r="N125" s="63">
        <f ca="1"/>
        <v>0</v>
      </c>
      <c r="O125" s="63">
        <f ca="1"/>
        <v>80</v>
      </c>
      <c r="P125" s="63">
        <v>123</v>
      </c>
    </row>
    <row r="126" spans="1:16">
      <c r="A126" s="63" t="str">
        <f ca="1"/>
        <v>ALAIN DIAZ</v>
      </c>
      <c r="B126" s="63" t="str">
        <f ca="1"/>
        <v>Abadiño</v>
      </c>
      <c r="C126" s="64" t="str">
        <f ca="1"/>
        <v>S21</v>
      </c>
      <c r="D126" s="64" t="str">
        <f ca="1"/>
        <v>M</v>
      </c>
      <c r="E126" s="63">
        <f ca="1"/>
        <v>0</v>
      </c>
      <c r="F126" s="63">
        <f ca="1"/>
        <v>80</v>
      </c>
      <c r="G126" s="63">
        <f ca="1"/>
        <v>0</v>
      </c>
      <c r="H126" s="63">
        <f ca="1"/>
        <v>0</v>
      </c>
      <c r="I126" s="63">
        <f ca="1"/>
        <v>0</v>
      </c>
      <c r="J126" s="63">
        <f ca="1"/>
        <v>0</v>
      </c>
      <c r="K126" s="63">
        <f ca="1"/>
        <v>0</v>
      </c>
      <c r="L126" s="63">
        <f ca="1"/>
        <v>0</v>
      </c>
      <c r="M126" s="63">
        <f ca="1"/>
        <v>0</v>
      </c>
      <c r="N126" s="63">
        <f ca="1"/>
        <v>0</v>
      </c>
      <c r="O126" s="63">
        <f ca="1"/>
        <v>80</v>
      </c>
      <c r="P126" s="63">
        <v>124</v>
      </c>
    </row>
    <row r="127" spans="1:16">
      <c r="A127" s="63" t="str">
        <f ca="1"/>
        <v>TZU HUI KUO</v>
      </c>
      <c r="B127" s="63" t="str">
        <f ca="1"/>
        <v>Beti Prest</v>
      </c>
      <c r="C127" s="64" t="str">
        <f ca="1"/>
        <v>V-40</v>
      </c>
      <c r="D127" s="64" t="str">
        <f ca="1"/>
        <v>F</v>
      </c>
      <c r="E127" s="63">
        <f ca="1"/>
        <v>1980</v>
      </c>
      <c r="F127" s="63">
        <f ca="1"/>
        <v>80</v>
      </c>
      <c r="G127" s="63">
        <f ca="1"/>
        <v>0</v>
      </c>
      <c r="H127" s="63">
        <f ca="1"/>
        <v>0</v>
      </c>
      <c r="I127" s="63">
        <f ca="1"/>
        <v>0</v>
      </c>
      <c r="J127" s="63">
        <f ca="1"/>
        <v>0</v>
      </c>
      <c r="K127" s="63">
        <f ca="1"/>
        <v>0</v>
      </c>
      <c r="L127" s="63">
        <f ca="1"/>
        <v>0</v>
      </c>
      <c r="M127" s="63">
        <f ca="1"/>
        <v>0</v>
      </c>
      <c r="N127" s="63">
        <f ca="1"/>
        <v>0</v>
      </c>
      <c r="O127" s="63">
        <f ca="1"/>
        <v>80</v>
      </c>
      <c r="P127" s="63">
        <v>125</v>
      </c>
    </row>
    <row r="128" spans="1:16">
      <c r="A128" s="63" t="str">
        <f ca="1"/>
        <v>NICU RADEANU</v>
      </c>
      <c r="B128" s="63" t="str">
        <f ca="1"/>
        <v>Gailak</v>
      </c>
      <c r="C128" s="64" t="str">
        <f ca="1"/>
        <v>SEN</v>
      </c>
      <c r="D128" s="64" t="str">
        <f ca="1"/>
        <v>M</v>
      </c>
      <c r="E128" s="63">
        <f ca="1"/>
        <v>1988</v>
      </c>
      <c r="F128" s="63">
        <f ca="1"/>
        <v>80</v>
      </c>
      <c r="G128" s="63">
        <f ca="1"/>
        <v>0</v>
      </c>
      <c r="H128" s="63">
        <f ca="1"/>
        <v>0</v>
      </c>
      <c r="I128" s="63">
        <f ca="1"/>
        <v>0</v>
      </c>
      <c r="J128" s="63">
        <f ca="1"/>
        <v>0</v>
      </c>
      <c r="K128" s="63">
        <f ca="1"/>
        <v>0</v>
      </c>
      <c r="L128" s="63">
        <f ca="1"/>
        <v>0</v>
      </c>
      <c r="M128" s="63">
        <f ca="1"/>
        <v>0</v>
      </c>
      <c r="N128" s="63">
        <f ca="1"/>
        <v>0</v>
      </c>
      <c r="O128" s="63">
        <f ca="1"/>
        <v>80</v>
      </c>
      <c r="P128" s="63">
        <v>126</v>
      </c>
    </row>
    <row r="129" spans="1:16">
      <c r="A129" s="63" t="str">
        <f ca="1"/>
        <v xml:space="preserve">UNAI MARTINEZ DE ZUAZO </v>
      </c>
      <c r="B129" s="63" t="str">
        <f ca="1"/>
        <v>Gasteiz</v>
      </c>
      <c r="C129" s="64" t="str">
        <f ca="1"/>
        <v>SEN</v>
      </c>
      <c r="D129" s="64" t="str">
        <f ca="1"/>
        <v>M</v>
      </c>
      <c r="E129" s="63">
        <f ca="1"/>
        <v>2002</v>
      </c>
      <c r="F129" s="63">
        <f ca="1"/>
        <v>80</v>
      </c>
      <c r="G129" s="63">
        <f ca="1"/>
        <v>0</v>
      </c>
      <c r="H129" s="63">
        <f ca="1"/>
        <v>0</v>
      </c>
      <c r="I129" s="63">
        <f ca="1"/>
        <v>0</v>
      </c>
      <c r="J129" s="63">
        <f ca="1"/>
        <v>0</v>
      </c>
      <c r="K129" s="63">
        <f ca="1"/>
        <v>0</v>
      </c>
      <c r="L129" s="63">
        <f ca="1"/>
        <v>0</v>
      </c>
      <c r="M129" s="63">
        <f ca="1"/>
        <v>0</v>
      </c>
      <c r="N129" s="63">
        <f ca="1"/>
        <v>0</v>
      </c>
      <c r="O129" s="63">
        <f ca="1"/>
        <v>80</v>
      </c>
      <c r="P129" s="63">
        <v>127</v>
      </c>
    </row>
    <row r="130" spans="1:16">
      <c r="A130" s="63" t="str">
        <f ca="1"/>
        <v>IKER MARCE</v>
      </c>
      <c r="B130" s="63" t="str">
        <f ca="1"/>
        <v xml:space="preserve">Los Chopos </v>
      </c>
      <c r="C130" s="64" t="str">
        <f ca="1"/>
        <v>JUV</v>
      </c>
      <c r="D130" s="64" t="str">
        <f ca="1"/>
        <v>M</v>
      </c>
      <c r="E130" s="63">
        <f ca="1"/>
        <v>2008</v>
      </c>
      <c r="F130" s="63">
        <f ca="1"/>
        <v>80</v>
      </c>
      <c r="G130" s="63">
        <f ca="1"/>
        <v>0</v>
      </c>
      <c r="H130" s="63">
        <f ca="1"/>
        <v>0</v>
      </c>
      <c r="I130" s="63">
        <f ca="1"/>
        <v>0</v>
      </c>
      <c r="J130" s="63">
        <f ca="1"/>
        <v>0</v>
      </c>
      <c r="K130" s="63">
        <f ca="1"/>
        <v>0</v>
      </c>
      <c r="L130" s="63">
        <f ca="1"/>
        <v>0</v>
      </c>
      <c r="M130" s="63">
        <f ca="1"/>
        <v>0</v>
      </c>
      <c r="N130" s="63">
        <f ca="1"/>
        <v>0</v>
      </c>
      <c r="O130" s="63">
        <f ca="1"/>
        <v>80</v>
      </c>
      <c r="P130" s="63">
        <v>128</v>
      </c>
    </row>
    <row r="131" spans="1:16">
      <c r="A131" s="63" t="str">
        <f ca="1"/>
        <v>ALAIN MARTIN</v>
      </c>
      <c r="B131" s="63" t="str">
        <f ca="1"/>
        <v>Beraun</v>
      </c>
      <c r="C131" s="64" t="str">
        <f ca="1"/>
        <v>CAD</v>
      </c>
      <c r="D131" s="64" t="str">
        <f ca="1"/>
        <v>M</v>
      </c>
      <c r="E131" s="63">
        <f ca="1"/>
        <v>2010</v>
      </c>
      <c r="F131" s="63">
        <f ca="1"/>
        <v>55</v>
      </c>
      <c r="G131" s="63">
        <f ca="1"/>
        <v>0</v>
      </c>
      <c r="H131" s="63">
        <f ca="1"/>
        <v>0</v>
      </c>
      <c r="I131" s="63">
        <f ca="1"/>
        <v>0</v>
      </c>
      <c r="J131" s="63">
        <f ca="1"/>
        <v>20</v>
      </c>
      <c r="K131" s="63">
        <f ca="1"/>
        <v>0</v>
      </c>
      <c r="L131" s="63">
        <f ca="1"/>
        <v>0</v>
      </c>
      <c r="M131" s="63">
        <f ca="1"/>
        <v>0</v>
      </c>
      <c r="N131" s="63">
        <f ca="1"/>
        <v>0</v>
      </c>
      <c r="O131" s="63">
        <f ca="1"/>
        <v>75</v>
      </c>
      <c r="P131" s="63">
        <v>129</v>
      </c>
    </row>
    <row r="132" spans="1:16">
      <c r="A132" s="63" t="str">
        <f ca="1"/>
        <v>NOAH DAMASO</v>
      </c>
      <c r="B132" s="63" t="str">
        <f ca="1"/>
        <v>Beraun</v>
      </c>
      <c r="C132" s="64" t="str">
        <f ca="1"/>
        <v>BEN</v>
      </c>
      <c r="D132" s="64" t="str">
        <f ca="1"/>
        <v>M</v>
      </c>
      <c r="E132" s="63">
        <f ca="1"/>
        <v>0</v>
      </c>
      <c r="F132" s="63">
        <f ca="1"/>
        <v>0</v>
      </c>
      <c r="G132" s="63">
        <f ca="1"/>
        <v>0</v>
      </c>
      <c r="H132" s="63">
        <f ca="1"/>
        <v>0</v>
      </c>
      <c r="I132" s="63">
        <f ca="1"/>
        <v>0</v>
      </c>
      <c r="J132" s="63">
        <f ca="1"/>
        <v>0</v>
      </c>
      <c r="K132" s="63">
        <f ca="1"/>
        <v>69</v>
      </c>
      <c r="L132" s="63">
        <f ca="1"/>
        <v>0</v>
      </c>
      <c r="M132" s="63">
        <f ca="1"/>
        <v>0</v>
      </c>
      <c r="N132" s="63">
        <f ca="1"/>
        <v>0</v>
      </c>
      <c r="O132" s="63">
        <f ca="1"/>
        <v>69</v>
      </c>
      <c r="P132" s="63">
        <v>130</v>
      </c>
    </row>
    <row r="133" spans="1:16">
      <c r="A133" s="63" t="str">
        <f ca="1"/>
        <v>AIMAR HERIZ</v>
      </c>
      <c r="B133" s="63" t="str">
        <f ca="1"/>
        <v>Beti Prest</v>
      </c>
      <c r="C133" s="64" t="str">
        <f ca="1"/>
        <v>INF</v>
      </c>
      <c r="D133" s="64" t="str">
        <f ca="1"/>
        <v>M</v>
      </c>
      <c r="E133" s="63">
        <f ca="1"/>
        <v>2011</v>
      </c>
      <c r="F133" s="63">
        <f ca="1"/>
        <v>0</v>
      </c>
      <c r="G133" s="63">
        <f ca="1"/>
        <v>0</v>
      </c>
      <c r="H133" s="63">
        <f ca="1"/>
        <v>0</v>
      </c>
      <c r="I133" s="63">
        <f ca="1"/>
        <v>0</v>
      </c>
      <c r="J133" s="63">
        <f ca="1"/>
        <v>65</v>
      </c>
      <c r="K133" s="63">
        <f ca="1"/>
        <v>0</v>
      </c>
      <c r="L133" s="63">
        <f ca="1"/>
        <v>0</v>
      </c>
      <c r="M133" s="63">
        <f ca="1"/>
        <v>0</v>
      </c>
      <c r="N133" s="63">
        <f ca="1"/>
        <v>0</v>
      </c>
      <c r="O133" s="63">
        <f ca="1"/>
        <v>65</v>
      </c>
      <c r="P133" s="63">
        <v>131</v>
      </c>
    </row>
    <row r="134" spans="1:16">
      <c r="A134" s="63" t="str">
        <f ca="1"/>
        <v>ADRIAN MOURIZ</v>
      </c>
      <c r="B134" s="63" t="str">
        <f ca="1"/>
        <v>Gasteiz</v>
      </c>
      <c r="C134" s="64" t="str">
        <f ca="1"/>
        <v>V-40</v>
      </c>
      <c r="D134" s="64" t="str">
        <f ca="1"/>
        <v>M</v>
      </c>
      <c r="E134" s="63">
        <f ca="1"/>
        <v>0</v>
      </c>
      <c r="F134" s="63">
        <f ca="1"/>
        <v>60</v>
      </c>
      <c r="G134" s="63">
        <f ca="1"/>
        <v>0</v>
      </c>
      <c r="H134" s="63">
        <f ca="1"/>
        <v>0</v>
      </c>
      <c r="I134" s="63">
        <f ca="1"/>
        <v>0</v>
      </c>
      <c r="J134" s="63">
        <f ca="1"/>
        <v>0</v>
      </c>
      <c r="K134" s="63">
        <f ca="1"/>
        <v>0</v>
      </c>
      <c r="L134" s="63">
        <f ca="1"/>
        <v>0</v>
      </c>
      <c r="M134" s="63">
        <f ca="1"/>
        <v>0</v>
      </c>
      <c r="N134" s="63">
        <f ca="1"/>
        <v>0</v>
      </c>
      <c r="O134" s="63">
        <f ca="1"/>
        <v>60</v>
      </c>
      <c r="P134" s="63">
        <v>132</v>
      </c>
    </row>
    <row r="135" spans="1:16">
      <c r="A135" s="63" t="str">
        <f ca="1"/>
        <v>DIEGO CEA</v>
      </c>
      <c r="B135" s="63" t="str">
        <f ca="1"/>
        <v>Atss</v>
      </c>
      <c r="C135" s="64" t="str">
        <f ca="1"/>
        <v>SEN</v>
      </c>
      <c r="D135" s="64" t="str">
        <f ca="1"/>
        <v>M</v>
      </c>
      <c r="E135" s="63">
        <f ca="1"/>
        <v>0</v>
      </c>
      <c r="F135" s="63">
        <f ca="1"/>
        <v>60</v>
      </c>
      <c r="G135" s="63">
        <f ca="1"/>
        <v>0</v>
      </c>
      <c r="H135" s="63">
        <f ca="1"/>
        <v>0</v>
      </c>
      <c r="I135" s="63">
        <f ca="1"/>
        <v>0</v>
      </c>
      <c r="J135" s="63">
        <f ca="1"/>
        <v>0</v>
      </c>
      <c r="K135" s="63">
        <f ca="1"/>
        <v>0</v>
      </c>
      <c r="L135" s="63">
        <f ca="1"/>
        <v>0</v>
      </c>
      <c r="M135" s="63">
        <f ca="1"/>
        <v>0</v>
      </c>
      <c r="N135" s="63">
        <f ca="1"/>
        <v>0</v>
      </c>
      <c r="O135" s="63">
        <f ca="1"/>
        <v>60</v>
      </c>
      <c r="P135" s="63">
        <v>133</v>
      </c>
    </row>
    <row r="136" spans="1:16">
      <c r="A136" s="63" t="str">
        <f ca="1"/>
        <v>FRANCIS DANIEL REYES</v>
      </c>
      <c r="B136" s="63" t="str">
        <f ca="1"/>
        <v>Gure Talde</v>
      </c>
      <c r="C136" s="64" t="str">
        <f ca="1"/>
        <v>V-50</v>
      </c>
      <c r="D136" s="64" t="str">
        <f ca="1"/>
        <v>M</v>
      </c>
      <c r="E136" s="63">
        <f ca="1"/>
        <v>0</v>
      </c>
      <c r="F136" s="63">
        <f ca="1"/>
        <v>60</v>
      </c>
      <c r="G136" s="63">
        <f ca="1"/>
        <v>0</v>
      </c>
      <c r="H136" s="63">
        <f ca="1"/>
        <v>0</v>
      </c>
      <c r="I136" s="63">
        <f ca="1"/>
        <v>0</v>
      </c>
      <c r="J136" s="63">
        <f ca="1"/>
        <v>0</v>
      </c>
      <c r="K136" s="63">
        <f ca="1"/>
        <v>0</v>
      </c>
      <c r="L136" s="63">
        <f ca="1"/>
        <v>0</v>
      </c>
      <c r="M136" s="63">
        <f ca="1"/>
        <v>0</v>
      </c>
      <c r="N136" s="63">
        <f ca="1"/>
        <v>0</v>
      </c>
      <c r="O136" s="63">
        <f ca="1"/>
        <v>60</v>
      </c>
      <c r="P136" s="63">
        <v>134</v>
      </c>
    </row>
    <row r="137" spans="1:16">
      <c r="A137" s="63" t="str">
        <f ca="1"/>
        <v>OIHAN CORDOBA</v>
      </c>
      <c r="B137" s="63" t="str">
        <f ca="1"/>
        <v>Gailak</v>
      </c>
      <c r="C137" s="64" t="str">
        <f ca="1"/>
        <v>S21</v>
      </c>
      <c r="D137" s="64" t="str">
        <f ca="1"/>
        <v>M</v>
      </c>
      <c r="E137" s="63">
        <f ca="1"/>
        <v>2006</v>
      </c>
      <c r="F137" s="63">
        <f ca="1"/>
        <v>60</v>
      </c>
      <c r="G137" s="63">
        <f ca="1"/>
        <v>0</v>
      </c>
      <c r="H137" s="63">
        <f ca="1"/>
        <v>0</v>
      </c>
      <c r="I137" s="63">
        <f ca="1"/>
        <v>0</v>
      </c>
      <c r="J137" s="63">
        <f ca="1"/>
        <v>0</v>
      </c>
      <c r="K137" s="63">
        <f ca="1"/>
        <v>0</v>
      </c>
      <c r="L137" s="63">
        <f ca="1"/>
        <v>0</v>
      </c>
      <c r="M137" s="63">
        <f ca="1"/>
        <v>0</v>
      </c>
      <c r="N137" s="63">
        <f ca="1"/>
        <v>0</v>
      </c>
      <c r="O137" s="63">
        <f ca="1"/>
        <v>60</v>
      </c>
      <c r="P137" s="63">
        <v>135</v>
      </c>
    </row>
    <row r="138" spans="1:16">
      <c r="A138" s="63" t="str">
        <f ca="1"/>
        <v>ALONSO SAINZ DE DIEGO</v>
      </c>
      <c r="B138" s="63" t="str">
        <f ca="1"/>
        <v>Gure Talde</v>
      </c>
      <c r="C138" s="64" t="str">
        <f ca="1"/>
        <v>CAD</v>
      </c>
      <c r="D138" s="64" t="str">
        <f ca="1"/>
        <v>M</v>
      </c>
      <c r="E138" s="63">
        <f ca="1"/>
        <v>0</v>
      </c>
      <c r="F138" s="63">
        <f ca="1"/>
        <v>60</v>
      </c>
      <c r="G138" s="63">
        <f ca="1"/>
        <v>0</v>
      </c>
      <c r="H138" s="63">
        <f ca="1"/>
        <v>0</v>
      </c>
      <c r="I138" s="63">
        <f ca="1"/>
        <v>0</v>
      </c>
      <c r="J138" s="63">
        <f ca="1"/>
        <v>0</v>
      </c>
      <c r="K138" s="63">
        <f ca="1"/>
        <v>0</v>
      </c>
      <c r="L138" s="63">
        <f ca="1"/>
        <v>0</v>
      </c>
      <c r="M138" s="63">
        <f ca="1"/>
        <v>0</v>
      </c>
      <c r="N138" s="63">
        <f ca="1"/>
        <v>0</v>
      </c>
      <c r="O138" s="63">
        <f ca="1"/>
        <v>60</v>
      </c>
      <c r="P138" s="63">
        <v>136</v>
      </c>
    </row>
    <row r="139" spans="1:16">
      <c r="A139" s="63" t="str">
        <f ca="1"/>
        <v>ADRIAN SEVILLA</v>
      </c>
      <c r="B139" s="63" t="str">
        <f ca="1"/>
        <v>Fekoor</v>
      </c>
      <c r="C139" s="64" t="str">
        <f ca="1"/>
        <v>CAD</v>
      </c>
      <c r="D139" s="64" t="str">
        <f ca="1"/>
        <v>M</v>
      </c>
      <c r="E139" s="63">
        <f ca="1"/>
        <v>0</v>
      </c>
      <c r="F139" s="63">
        <f ca="1"/>
        <v>60</v>
      </c>
      <c r="G139" s="63">
        <f ca="1"/>
        <v>0</v>
      </c>
      <c r="H139" s="63">
        <f ca="1"/>
        <v>0</v>
      </c>
      <c r="I139" s="63">
        <f ca="1"/>
        <v>0</v>
      </c>
      <c r="J139" s="63">
        <f ca="1"/>
        <v>0</v>
      </c>
      <c r="K139" s="63">
        <f ca="1"/>
        <v>0</v>
      </c>
      <c r="L139" s="63">
        <f ca="1"/>
        <v>0</v>
      </c>
      <c r="M139" s="63">
        <f ca="1"/>
        <v>0</v>
      </c>
      <c r="N139" s="63">
        <f ca="1"/>
        <v>0</v>
      </c>
      <c r="O139" s="63">
        <f ca="1"/>
        <v>60</v>
      </c>
      <c r="P139" s="63">
        <v>137</v>
      </c>
    </row>
    <row r="140" spans="1:16">
      <c r="A140" s="63" t="str">
        <f ca="1"/>
        <v>ZIHONG CHEN</v>
      </c>
      <c r="B140" s="63" t="str">
        <f ca="1"/>
        <v>Gure Talde</v>
      </c>
      <c r="C140" s="64" t="str">
        <f ca="1"/>
        <v>CAD</v>
      </c>
      <c r="D140" s="64" t="str">
        <f ca="1"/>
        <v>M</v>
      </c>
      <c r="E140" s="63">
        <f ca="1"/>
        <v>0</v>
      </c>
      <c r="F140" s="63">
        <f ca="1"/>
        <v>60</v>
      </c>
      <c r="G140" s="63">
        <f ca="1"/>
        <v>0</v>
      </c>
      <c r="H140" s="63">
        <f ca="1"/>
        <v>0</v>
      </c>
      <c r="I140" s="63">
        <f ca="1"/>
        <v>0</v>
      </c>
      <c r="J140" s="63">
        <f ca="1"/>
        <v>0</v>
      </c>
      <c r="K140" s="63">
        <f ca="1"/>
        <v>0</v>
      </c>
      <c r="L140" s="63">
        <f ca="1"/>
        <v>0</v>
      </c>
      <c r="M140" s="63">
        <f ca="1"/>
        <v>0</v>
      </c>
      <c r="N140" s="63">
        <f ca="1"/>
        <v>0</v>
      </c>
      <c r="O140" s="63">
        <f ca="1"/>
        <v>60</v>
      </c>
      <c r="P140" s="63">
        <v>138</v>
      </c>
    </row>
    <row r="141" spans="1:16">
      <c r="A141" s="63" t="str">
        <f ca="1"/>
        <v>LUIS ANTONIO MARTIN</v>
      </c>
      <c r="B141" s="63" t="str">
        <f ca="1"/>
        <v>Basauri</v>
      </c>
      <c r="C141" s="64" t="str">
        <f ca="1"/>
        <v>V-60</v>
      </c>
      <c r="D141" s="64" t="str">
        <f ca="1"/>
        <v>M</v>
      </c>
      <c r="E141" s="63">
        <f ca="1"/>
        <v>1962</v>
      </c>
      <c r="F141" s="63">
        <f ca="1"/>
        <v>60</v>
      </c>
      <c r="G141" s="63">
        <f ca="1"/>
        <v>0</v>
      </c>
      <c r="H141" s="63">
        <f ca="1"/>
        <v>0</v>
      </c>
      <c r="I141" s="63">
        <f ca="1"/>
        <v>0</v>
      </c>
      <c r="J141" s="63">
        <f ca="1"/>
        <v>0</v>
      </c>
      <c r="K141" s="63">
        <f ca="1"/>
        <v>0</v>
      </c>
      <c r="L141" s="63">
        <f ca="1"/>
        <v>0</v>
      </c>
      <c r="M141" s="63">
        <f ca="1"/>
        <v>0</v>
      </c>
      <c r="N141" s="63">
        <f ca="1"/>
        <v>0</v>
      </c>
      <c r="O141" s="63">
        <f ca="1"/>
        <v>60</v>
      </c>
      <c r="P141" s="63">
        <v>139</v>
      </c>
    </row>
    <row r="142" spans="1:16">
      <c r="A142" s="63" t="str">
        <f ca="1"/>
        <v>JOSE JAVIER BARANDALLA</v>
      </c>
      <c r="B142" s="63" t="str">
        <f ca="1"/>
        <v>Artxandako</v>
      </c>
      <c r="C142" s="64" t="str">
        <f ca="1"/>
        <v>V60</v>
      </c>
      <c r="D142" s="64" t="str">
        <f ca="1"/>
        <v>M</v>
      </c>
      <c r="E142" s="63">
        <f ca="1"/>
        <v>0</v>
      </c>
      <c r="F142" s="63">
        <f ca="1"/>
        <v>60</v>
      </c>
      <c r="G142" s="63">
        <f ca="1"/>
        <v>0</v>
      </c>
      <c r="H142" s="63">
        <f ca="1"/>
        <v>0</v>
      </c>
      <c r="I142" s="63">
        <f ca="1"/>
        <v>0</v>
      </c>
      <c r="J142" s="63">
        <f ca="1"/>
        <v>0</v>
      </c>
      <c r="K142" s="63">
        <f ca="1"/>
        <v>0</v>
      </c>
      <c r="L142" s="63">
        <f ca="1"/>
        <v>0</v>
      </c>
      <c r="M142" s="63">
        <f ca="1"/>
        <v>0</v>
      </c>
      <c r="N142" s="63">
        <f ca="1"/>
        <v>0</v>
      </c>
      <c r="O142" s="63">
        <f ca="1"/>
        <v>60</v>
      </c>
      <c r="P142" s="63">
        <v>140</v>
      </c>
    </row>
    <row r="143" spans="1:16">
      <c r="A143" s="63" t="str">
        <f ca="1"/>
        <v>IKER ARETXAGA</v>
      </c>
      <c r="B143" s="63" t="str">
        <f ca="1"/>
        <v>Basauri</v>
      </c>
      <c r="C143" s="64" t="str">
        <f ca="1"/>
        <v>SEN</v>
      </c>
      <c r="D143" s="64" t="str">
        <f ca="1"/>
        <v>M</v>
      </c>
      <c r="E143" s="63">
        <f ca="1"/>
        <v>2002</v>
      </c>
      <c r="F143" s="63">
        <f ca="1"/>
        <v>60</v>
      </c>
      <c r="G143" s="63">
        <f ca="1"/>
        <v>0</v>
      </c>
      <c r="H143" s="63">
        <f ca="1"/>
        <v>0</v>
      </c>
      <c r="I143" s="63">
        <f ca="1"/>
        <v>0</v>
      </c>
      <c r="J143" s="63">
        <f ca="1"/>
        <v>0</v>
      </c>
      <c r="K143" s="63">
        <f ca="1"/>
        <v>0</v>
      </c>
      <c r="L143" s="63">
        <f ca="1"/>
        <v>0</v>
      </c>
      <c r="M143" s="63">
        <f ca="1"/>
        <v>0</v>
      </c>
      <c r="N143" s="63">
        <f ca="1"/>
        <v>0</v>
      </c>
      <c r="O143" s="63">
        <f ca="1"/>
        <v>60</v>
      </c>
      <c r="P143" s="63">
        <v>141</v>
      </c>
    </row>
    <row r="144" spans="1:16">
      <c r="A144" s="63" t="str">
        <f ca="1"/>
        <v>ALEXANDER ABAIGAR</v>
      </c>
      <c r="B144" s="63" t="str">
        <f ca="1"/>
        <v>Gailak</v>
      </c>
      <c r="C144" s="64" t="str">
        <f ca="1"/>
        <v>V-40</v>
      </c>
      <c r="D144" s="64" t="str">
        <f ca="1"/>
        <v>M</v>
      </c>
      <c r="E144" s="63">
        <f ca="1"/>
        <v>1981</v>
      </c>
      <c r="F144" s="63">
        <f ca="1"/>
        <v>60</v>
      </c>
      <c r="G144" s="63">
        <f ca="1"/>
        <v>0</v>
      </c>
      <c r="H144" s="63">
        <f ca="1"/>
        <v>0</v>
      </c>
      <c r="I144" s="63">
        <f ca="1"/>
        <v>0</v>
      </c>
      <c r="J144" s="63">
        <f ca="1"/>
        <v>0</v>
      </c>
      <c r="K144" s="63">
        <f ca="1"/>
        <v>0</v>
      </c>
      <c r="L144" s="63">
        <f ca="1"/>
        <v>0</v>
      </c>
      <c r="M144" s="63">
        <f ca="1"/>
        <v>0</v>
      </c>
      <c r="N144" s="63">
        <f ca="1"/>
        <v>0</v>
      </c>
      <c r="O144" s="63">
        <f ca="1"/>
        <v>60</v>
      </c>
      <c r="P144" s="63">
        <v>142</v>
      </c>
    </row>
    <row r="145" spans="1:16">
      <c r="A145" s="63" t="str">
        <f ca="1"/>
        <v xml:space="preserve">IKER ANGULO </v>
      </c>
      <c r="B145" s="63" t="str">
        <f ca="1"/>
        <v>Gasteiz</v>
      </c>
      <c r="C145" s="64" t="str">
        <f ca="1"/>
        <v>V-50</v>
      </c>
      <c r="D145" s="64" t="str">
        <f ca="1"/>
        <v>M</v>
      </c>
      <c r="E145" s="63">
        <f ca="1"/>
        <v>1975</v>
      </c>
      <c r="F145" s="63">
        <f ca="1"/>
        <v>60</v>
      </c>
      <c r="G145" s="63">
        <f ca="1"/>
        <v>0</v>
      </c>
      <c r="H145" s="63">
        <f ca="1"/>
        <v>0</v>
      </c>
      <c r="I145" s="63">
        <f ca="1"/>
        <v>0</v>
      </c>
      <c r="J145" s="63">
        <f ca="1"/>
        <v>0</v>
      </c>
      <c r="K145" s="63">
        <f ca="1"/>
        <v>0</v>
      </c>
      <c r="L145" s="63">
        <f ca="1"/>
        <v>0</v>
      </c>
      <c r="M145" s="63">
        <f ca="1"/>
        <v>0</v>
      </c>
      <c r="N145" s="63">
        <f ca="1"/>
        <v>0</v>
      </c>
      <c r="O145" s="63">
        <f ca="1"/>
        <v>60</v>
      </c>
      <c r="P145" s="63">
        <v>143</v>
      </c>
    </row>
    <row r="146" spans="1:16">
      <c r="A146" s="63" t="str">
        <f ca="1"/>
        <v>GALDER ETXEBARRIA</v>
      </c>
      <c r="B146" s="63" t="str">
        <f ca="1"/>
        <v xml:space="preserve">Los Chopos </v>
      </c>
      <c r="C146" s="64" t="str">
        <f ca="1"/>
        <v>CAD</v>
      </c>
      <c r="D146" s="64" t="str">
        <f ca="1"/>
        <v>M</v>
      </c>
      <c r="E146" s="63">
        <f ca="1"/>
        <v>2009</v>
      </c>
      <c r="F146" s="63">
        <f ca="1"/>
        <v>60</v>
      </c>
      <c r="G146" s="63">
        <f ca="1"/>
        <v>0</v>
      </c>
      <c r="H146" s="63">
        <f ca="1"/>
        <v>0</v>
      </c>
      <c r="I146" s="63">
        <f ca="1"/>
        <v>0</v>
      </c>
      <c r="J146" s="63">
        <f ca="1"/>
        <v>0</v>
      </c>
      <c r="K146" s="63">
        <f ca="1"/>
        <v>0</v>
      </c>
      <c r="L146" s="63">
        <f ca="1"/>
        <v>0</v>
      </c>
      <c r="M146" s="63">
        <f ca="1"/>
        <v>0</v>
      </c>
      <c r="N146" s="63">
        <f ca="1"/>
        <v>0</v>
      </c>
      <c r="O146" s="63">
        <f ca="1"/>
        <v>60</v>
      </c>
      <c r="P146" s="63">
        <v>144</v>
      </c>
    </row>
    <row r="147" spans="1:16">
      <c r="A147" s="63" t="str">
        <f ca="1"/>
        <v>OIER IZQUIERDO</v>
      </c>
      <c r="B147" s="63" t="str">
        <f ca="1"/>
        <v xml:space="preserve">Los Chopos </v>
      </c>
      <c r="C147" s="64" t="str">
        <f ca="1"/>
        <v>CAD</v>
      </c>
      <c r="D147" s="64" t="str">
        <f ca="1"/>
        <v>M</v>
      </c>
      <c r="E147" s="63">
        <f ca="1"/>
        <v>2010</v>
      </c>
      <c r="F147" s="63">
        <f ca="1"/>
        <v>60</v>
      </c>
      <c r="G147" s="63">
        <f ca="1"/>
        <v>0</v>
      </c>
      <c r="H147" s="63">
        <f ca="1"/>
        <v>0</v>
      </c>
      <c r="I147" s="63">
        <f ca="1"/>
        <v>0</v>
      </c>
      <c r="J147" s="63">
        <f ca="1"/>
        <v>0</v>
      </c>
      <c r="K147" s="63">
        <f ca="1"/>
        <v>0</v>
      </c>
      <c r="L147" s="63">
        <f ca="1"/>
        <v>0</v>
      </c>
      <c r="M147" s="63">
        <f ca="1"/>
        <v>0</v>
      </c>
      <c r="N147" s="63">
        <f ca="1"/>
        <v>0</v>
      </c>
      <c r="O147" s="63">
        <f ca="1"/>
        <v>60</v>
      </c>
      <c r="P147" s="63">
        <v>145</v>
      </c>
    </row>
    <row r="148" spans="1:16">
      <c r="A148" s="63" t="str">
        <f ca="1"/>
        <v>JOSE ANTONIO EIZMENDI</v>
      </c>
      <c r="B148" s="63" t="str">
        <f ca="1"/>
        <v>Atss</v>
      </c>
      <c r="C148" s="64" t="str">
        <f ca="1"/>
        <v>V-50</v>
      </c>
      <c r="D148" s="64" t="str">
        <f ca="1"/>
        <v>M</v>
      </c>
      <c r="E148" s="63">
        <f ca="1"/>
        <v>0</v>
      </c>
      <c r="F148" s="63">
        <f ca="1"/>
        <v>55</v>
      </c>
      <c r="G148" s="63">
        <f ca="1"/>
        <v>0</v>
      </c>
      <c r="H148" s="63">
        <f ca="1"/>
        <v>0</v>
      </c>
      <c r="I148" s="63">
        <f ca="1"/>
        <v>0</v>
      </c>
      <c r="J148" s="63">
        <f ca="1"/>
        <v>0</v>
      </c>
      <c r="K148" s="63">
        <f ca="1"/>
        <v>0</v>
      </c>
      <c r="L148" s="63">
        <f ca="1"/>
        <v>0</v>
      </c>
      <c r="M148" s="63">
        <f ca="1"/>
        <v>0</v>
      </c>
      <c r="N148" s="63">
        <f ca="1"/>
        <v>0</v>
      </c>
      <c r="O148" s="63">
        <f ca="1"/>
        <v>55</v>
      </c>
      <c r="P148" s="63">
        <v>146</v>
      </c>
    </row>
    <row r="149" spans="1:16">
      <c r="A149" s="63" t="str">
        <f ca="1"/>
        <v>AITOR VALVERDE</v>
      </c>
      <c r="B149" s="63" t="str">
        <f ca="1"/>
        <v>Atss</v>
      </c>
      <c r="C149" s="64" t="str">
        <f ca="1"/>
        <v>V-40</v>
      </c>
      <c r="D149" s="64" t="str">
        <f ca="1"/>
        <v>M</v>
      </c>
      <c r="E149" s="63">
        <f ca="1"/>
        <v>0</v>
      </c>
      <c r="F149" s="63">
        <f ca="1"/>
        <v>55</v>
      </c>
      <c r="G149" s="63">
        <f ca="1"/>
        <v>0</v>
      </c>
      <c r="H149" s="63">
        <f ca="1"/>
        <v>0</v>
      </c>
      <c r="I149" s="63">
        <f ca="1"/>
        <v>0</v>
      </c>
      <c r="J149" s="63">
        <f ca="1"/>
        <v>0</v>
      </c>
      <c r="K149" s="63">
        <f ca="1"/>
        <v>0</v>
      </c>
      <c r="L149" s="63">
        <f ca="1"/>
        <v>0</v>
      </c>
      <c r="M149" s="63">
        <f ca="1"/>
        <v>0</v>
      </c>
      <c r="N149" s="63">
        <f ca="1"/>
        <v>0</v>
      </c>
      <c r="O149" s="63">
        <f ca="1"/>
        <v>55</v>
      </c>
      <c r="P149" s="63">
        <v>147</v>
      </c>
    </row>
    <row r="150" spans="1:16">
      <c r="A150" s="63" t="str">
        <f ca="1"/>
        <v>MIKEL DIAZ</v>
      </c>
      <c r="B150" s="63" t="str">
        <f ca="1"/>
        <v>Fortuna</v>
      </c>
      <c r="C150" s="64" t="str">
        <f ca="1"/>
        <v>V-40</v>
      </c>
      <c r="D150" s="64" t="str">
        <f ca="1"/>
        <v>M</v>
      </c>
      <c r="E150" s="63">
        <f ca="1"/>
        <v>1977</v>
      </c>
      <c r="F150" s="63">
        <f ca="1"/>
        <v>55</v>
      </c>
      <c r="G150" s="63">
        <f ca="1"/>
        <v>0</v>
      </c>
      <c r="H150" s="63">
        <f ca="1"/>
        <v>0</v>
      </c>
      <c r="I150" s="63">
        <f ca="1"/>
        <v>0</v>
      </c>
      <c r="J150" s="63">
        <f ca="1"/>
        <v>0</v>
      </c>
      <c r="K150" s="63">
        <f ca="1"/>
        <v>0</v>
      </c>
      <c r="L150" s="63">
        <f ca="1"/>
        <v>0</v>
      </c>
      <c r="M150" s="63">
        <f ca="1"/>
        <v>0</v>
      </c>
      <c r="N150" s="63">
        <f ca="1"/>
        <v>0</v>
      </c>
      <c r="O150" s="63">
        <f ca="1"/>
        <v>55</v>
      </c>
      <c r="P150" s="63">
        <v>148</v>
      </c>
    </row>
    <row r="151" spans="1:16">
      <c r="A151" s="63" t="str">
        <f ca="1"/>
        <v>IKER JOYAS</v>
      </c>
      <c r="B151" s="63" t="str">
        <f ca="1"/>
        <v>Gure Talde</v>
      </c>
      <c r="C151" s="64" t="str">
        <f ca="1"/>
        <v>INF</v>
      </c>
      <c r="D151" s="64" t="str">
        <f ca="1"/>
        <v>M</v>
      </c>
      <c r="E151" s="63">
        <f ca="1"/>
        <v>0</v>
      </c>
      <c r="F151" s="63">
        <f ca="1"/>
        <v>50</v>
      </c>
      <c r="G151" s="63">
        <f ca="1"/>
        <v>0</v>
      </c>
      <c r="H151" s="63">
        <f ca="1"/>
        <v>0</v>
      </c>
      <c r="I151" s="63">
        <f ca="1"/>
        <v>0</v>
      </c>
      <c r="J151" s="63">
        <f ca="1"/>
        <v>0</v>
      </c>
      <c r="K151" s="63">
        <f ca="1"/>
        <v>0</v>
      </c>
      <c r="L151" s="63">
        <f ca="1"/>
        <v>0</v>
      </c>
      <c r="M151" s="63">
        <f ca="1"/>
        <v>0</v>
      </c>
      <c r="N151" s="63">
        <f ca="1"/>
        <v>0</v>
      </c>
      <c r="O151" s="63">
        <f ca="1"/>
        <v>50</v>
      </c>
      <c r="P151" s="63">
        <v>149</v>
      </c>
    </row>
    <row r="152" spans="1:16">
      <c r="A152" s="65" t="str">
        <f ca="1"/>
        <v>JON ANDER SAITURA</v>
      </c>
      <c r="B152" s="65" t="str">
        <f ca="1"/>
        <v>Los Chopos</v>
      </c>
      <c r="C152" s="66" t="str">
        <f ca="1"/>
        <v>V-60</v>
      </c>
      <c r="D152" s="66" t="str">
        <f ca="1"/>
        <v>M</v>
      </c>
      <c r="E152" s="65">
        <f ca="1"/>
        <v>1962</v>
      </c>
      <c r="F152" s="65">
        <f ca="1"/>
        <v>50</v>
      </c>
      <c r="G152" s="65">
        <f ca="1"/>
        <v>0</v>
      </c>
      <c r="H152" s="65">
        <f ca="1"/>
        <v>0</v>
      </c>
      <c r="I152" s="65">
        <f ca="1"/>
        <v>0</v>
      </c>
      <c r="J152" s="65">
        <f ca="1"/>
        <v>0</v>
      </c>
      <c r="K152" s="65">
        <f ca="1"/>
        <v>0</v>
      </c>
      <c r="L152" s="65">
        <f ca="1"/>
        <v>0</v>
      </c>
      <c r="M152" s="65">
        <f ca="1"/>
        <v>0</v>
      </c>
      <c r="N152" s="65">
        <f ca="1"/>
        <v>0</v>
      </c>
      <c r="O152" s="65">
        <f ca="1"/>
        <v>50</v>
      </c>
      <c r="P152" s="63">
        <v>150</v>
      </c>
    </row>
    <row r="153" spans="1:16">
      <c r="A153" s="63" t="str">
        <f ca="1"/>
        <v>ANDER DIAZ</v>
      </c>
      <c r="B153" s="63" t="str">
        <f ca="1"/>
        <v>Abadiño</v>
      </c>
      <c r="C153" s="64" t="str">
        <f ca="1"/>
        <v>JUV</v>
      </c>
      <c r="D153" s="64" t="str">
        <f ca="1"/>
        <v>M</v>
      </c>
      <c r="E153" s="63">
        <f ca="1"/>
        <v>2007</v>
      </c>
      <c r="F153" s="63">
        <f ca="1"/>
        <v>40</v>
      </c>
      <c r="G153" s="63">
        <f ca="1"/>
        <v>0</v>
      </c>
      <c r="H153" s="63">
        <f ca="1"/>
        <v>0</v>
      </c>
      <c r="I153" s="63">
        <f ca="1"/>
        <v>0</v>
      </c>
      <c r="J153" s="63">
        <f ca="1"/>
        <v>0</v>
      </c>
      <c r="K153" s="63">
        <f ca="1"/>
        <v>0</v>
      </c>
      <c r="L153" s="63">
        <f ca="1"/>
        <v>0</v>
      </c>
      <c r="M153" s="63">
        <f ca="1"/>
        <v>0</v>
      </c>
      <c r="N153" s="63">
        <f ca="1"/>
        <v>0</v>
      </c>
      <c r="O153" s="63">
        <f ca="1"/>
        <v>40</v>
      </c>
      <c r="P153" s="67">
        <v>151</v>
      </c>
    </row>
    <row r="154" spans="1:16">
      <c r="A154" s="63" t="str">
        <f ca="1"/>
        <v>XABIER LAKA</v>
      </c>
      <c r="B154" s="63" t="str">
        <f ca="1"/>
        <v>Basauri</v>
      </c>
      <c r="C154" s="64" t="str">
        <f ca="1"/>
        <v>INF</v>
      </c>
      <c r="D154" s="64" t="str">
        <f ca="1"/>
        <v>M</v>
      </c>
      <c r="E154" s="63">
        <f ca="1"/>
        <v>2012</v>
      </c>
      <c r="F154" s="63">
        <f ca="1"/>
        <v>40</v>
      </c>
      <c r="G154" s="63">
        <f ca="1"/>
        <v>0</v>
      </c>
      <c r="H154" s="63">
        <f ca="1"/>
        <v>0</v>
      </c>
      <c r="I154" s="63">
        <f ca="1"/>
        <v>0</v>
      </c>
      <c r="J154" s="63">
        <f ca="1"/>
        <v>0</v>
      </c>
      <c r="K154" s="63">
        <f ca="1"/>
        <v>0</v>
      </c>
      <c r="L154" s="63">
        <f ca="1"/>
        <v>0</v>
      </c>
      <c r="M154" s="63">
        <f ca="1"/>
        <v>0</v>
      </c>
      <c r="N154" s="63">
        <f ca="1"/>
        <v>0</v>
      </c>
      <c r="O154" s="63">
        <f ca="1"/>
        <v>40</v>
      </c>
      <c r="P154" s="67">
        <v>152</v>
      </c>
    </row>
    <row r="155" spans="1:16">
      <c r="A155" s="63" t="str">
        <f ca="1"/>
        <v>JOSE JULIAN SANTOS</v>
      </c>
      <c r="B155" s="63" t="str">
        <f ca="1"/>
        <v>Gure Talde</v>
      </c>
      <c r="C155" s="64" t="str">
        <f ca="1"/>
        <v>V-65</v>
      </c>
      <c r="D155" s="64" t="str">
        <f ca="1"/>
        <v>M</v>
      </c>
      <c r="E155" s="63">
        <f ca="1"/>
        <v>0</v>
      </c>
      <c r="F155" s="63">
        <f ca="1"/>
        <v>40</v>
      </c>
      <c r="G155" s="63">
        <f ca="1"/>
        <v>0</v>
      </c>
      <c r="H155" s="63">
        <f ca="1"/>
        <v>0</v>
      </c>
      <c r="I155" s="63">
        <f ca="1"/>
        <v>0</v>
      </c>
      <c r="J155" s="63">
        <f ca="1"/>
        <v>0</v>
      </c>
      <c r="K155" s="63">
        <f ca="1"/>
        <v>0</v>
      </c>
      <c r="L155" s="63">
        <f ca="1"/>
        <v>0</v>
      </c>
      <c r="M155" s="63">
        <f ca="1"/>
        <v>0</v>
      </c>
      <c r="N155" s="63">
        <f ca="1"/>
        <v>0</v>
      </c>
      <c r="O155" s="63">
        <f ca="1"/>
        <v>40</v>
      </c>
      <c r="P155" s="67">
        <v>153</v>
      </c>
    </row>
    <row r="156" spans="1:16">
      <c r="A156" s="63" t="str">
        <f ca="1"/>
        <v>AGER ZORROZUA</v>
      </c>
      <c r="B156" s="63" t="str">
        <f ca="1"/>
        <v>Beti Prest</v>
      </c>
      <c r="C156" s="64" t="str">
        <f ca="1"/>
        <v>INF</v>
      </c>
      <c r="D156" s="64" t="str">
        <f ca="1"/>
        <v>M</v>
      </c>
      <c r="E156" s="63">
        <f ca="1"/>
        <v>2011</v>
      </c>
      <c r="F156" s="63">
        <f ca="1"/>
        <v>40</v>
      </c>
      <c r="G156" s="63">
        <f ca="1"/>
        <v>0</v>
      </c>
      <c r="H156" s="63">
        <f ca="1"/>
        <v>0</v>
      </c>
      <c r="I156" s="63">
        <f ca="1"/>
        <v>0</v>
      </c>
      <c r="J156" s="63">
        <f ca="1"/>
        <v>0</v>
      </c>
      <c r="K156" s="63">
        <f ca="1"/>
        <v>0</v>
      </c>
      <c r="L156" s="63">
        <f ca="1"/>
        <v>0</v>
      </c>
      <c r="M156" s="63">
        <f ca="1"/>
        <v>0</v>
      </c>
      <c r="N156" s="63">
        <f ca="1"/>
        <v>0</v>
      </c>
      <c r="O156" s="63">
        <f ca="1"/>
        <v>40</v>
      </c>
      <c r="P156" s="67">
        <v>154</v>
      </c>
    </row>
    <row r="157" spans="1:16">
      <c r="A157" s="63" t="str">
        <f ca="1"/>
        <v>JON SANTAMARIA</v>
      </c>
      <c r="B157" s="63" t="str">
        <f ca="1"/>
        <v>Basauri</v>
      </c>
      <c r="C157" s="64" t="str">
        <f ca="1"/>
        <v>INF</v>
      </c>
      <c r="D157" s="64" t="str">
        <f ca="1"/>
        <v>M</v>
      </c>
      <c r="E157" s="63">
        <f ca="1"/>
        <v>2011</v>
      </c>
      <c r="F157" s="63">
        <f ca="1"/>
        <v>40</v>
      </c>
      <c r="G157" s="63">
        <f ca="1"/>
        <v>0</v>
      </c>
      <c r="H157" s="63">
        <f ca="1"/>
        <v>0</v>
      </c>
      <c r="I157" s="63">
        <f ca="1"/>
        <v>0</v>
      </c>
      <c r="J157" s="63">
        <f ca="1"/>
        <v>0</v>
      </c>
      <c r="K157" s="63">
        <f ca="1"/>
        <v>0</v>
      </c>
      <c r="L157" s="63">
        <f ca="1"/>
        <v>0</v>
      </c>
      <c r="M157" s="63">
        <f ca="1"/>
        <v>0</v>
      </c>
      <c r="N157" s="63">
        <f ca="1"/>
        <v>0</v>
      </c>
      <c r="O157" s="63">
        <f ca="1"/>
        <v>40</v>
      </c>
      <c r="P157" s="67">
        <v>155</v>
      </c>
    </row>
    <row r="158" spans="1:16">
      <c r="A158" s="63" t="str">
        <f ca="1"/>
        <v>LUKEN VAZQUEZ</v>
      </c>
      <c r="B158" s="63" t="str">
        <f ca="1"/>
        <v>Abadiño</v>
      </c>
      <c r="C158" s="64" t="str">
        <f ca="1"/>
        <v>INF</v>
      </c>
      <c r="D158" s="64" t="str">
        <f ca="1"/>
        <v>M</v>
      </c>
      <c r="E158" s="63">
        <f ca="1"/>
        <v>0</v>
      </c>
      <c r="F158" s="63">
        <f ca="1"/>
        <v>40</v>
      </c>
      <c r="G158" s="63">
        <f ca="1"/>
        <v>0</v>
      </c>
      <c r="H158" s="63">
        <f ca="1"/>
        <v>0</v>
      </c>
      <c r="I158" s="63">
        <f ca="1"/>
        <v>0</v>
      </c>
      <c r="J158" s="63">
        <f ca="1"/>
        <v>0</v>
      </c>
      <c r="K158" s="63">
        <f ca="1"/>
        <v>0</v>
      </c>
      <c r="L158" s="63">
        <f ca="1"/>
        <v>0</v>
      </c>
      <c r="M158" s="63">
        <f ca="1"/>
        <v>0</v>
      </c>
      <c r="N158" s="63">
        <f ca="1"/>
        <v>0</v>
      </c>
      <c r="O158" s="63">
        <f ca="1"/>
        <v>40</v>
      </c>
      <c r="P158" s="67">
        <v>156</v>
      </c>
    </row>
    <row r="159" spans="1:16">
      <c r="A159" s="63" t="str">
        <f ca="1"/>
        <v>MARKEL MORIANO</v>
      </c>
      <c r="B159" s="63" t="str">
        <f ca="1"/>
        <v>Basauri</v>
      </c>
      <c r="C159" s="64" t="str">
        <f ca="1"/>
        <v>INF</v>
      </c>
      <c r="D159" s="64" t="str">
        <f ca="1"/>
        <v>M</v>
      </c>
      <c r="E159" s="63">
        <f ca="1"/>
        <v>2011</v>
      </c>
      <c r="F159" s="63">
        <f ca="1"/>
        <v>40</v>
      </c>
      <c r="G159" s="63">
        <f ca="1"/>
        <v>0</v>
      </c>
      <c r="H159" s="63">
        <f ca="1"/>
        <v>0</v>
      </c>
      <c r="I159" s="63">
        <f ca="1"/>
        <v>0</v>
      </c>
      <c r="J159" s="63">
        <f ca="1"/>
        <v>0</v>
      </c>
      <c r="K159" s="63">
        <f ca="1"/>
        <v>0</v>
      </c>
      <c r="L159" s="63">
        <f ca="1"/>
        <v>0</v>
      </c>
      <c r="M159" s="63">
        <f ca="1"/>
        <v>0</v>
      </c>
      <c r="N159" s="63">
        <f ca="1"/>
        <v>0</v>
      </c>
      <c r="O159" s="63">
        <f ca="1"/>
        <v>40</v>
      </c>
      <c r="P159" s="67">
        <v>157</v>
      </c>
    </row>
    <row r="160" spans="1:16">
      <c r="A160" s="63" t="str">
        <f ca="1"/>
        <v>YAUHENI DUDANORAK</v>
      </c>
      <c r="B160" s="63" t="str">
        <f ca="1"/>
        <v>Gailak</v>
      </c>
      <c r="C160" s="64" t="str">
        <f ca="1"/>
        <v>SEN</v>
      </c>
      <c r="D160" s="64" t="str">
        <f ca="1"/>
        <v>M</v>
      </c>
      <c r="E160" s="63">
        <f ca="1"/>
        <v>2000</v>
      </c>
      <c r="F160" s="63">
        <f ca="1"/>
        <v>40</v>
      </c>
      <c r="G160" s="63">
        <f ca="1"/>
        <v>0</v>
      </c>
      <c r="H160" s="63">
        <f ca="1"/>
        <v>0</v>
      </c>
      <c r="I160" s="63">
        <f ca="1"/>
        <v>0</v>
      </c>
      <c r="J160" s="63">
        <f ca="1"/>
        <v>0</v>
      </c>
      <c r="K160" s="63">
        <f ca="1"/>
        <v>0</v>
      </c>
      <c r="L160" s="63">
        <f ca="1"/>
        <v>0</v>
      </c>
      <c r="M160" s="63">
        <f ca="1"/>
        <v>0</v>
      </c>
      <c r="N160" s="63">
        <f ca="1"/>
        <v>0</v>
      </c>
      <c r="O160" s="63">
        <f ca="1"/>
        <v>40</v>
      </c>
      <c r="P160" s="67">
        <v>158</v>
      </c>
    </row>
    <row r="161" spans="1:16">
      <c r="A161" s="63" t="str">
        <f ca="1"/>
        <v>ANNIE LEZA</v>
      </c>
      <c r="B161" s="63" t="str">
        <f ca="1"/>
        <v xml:space="preserve">Los Chopos </v>
      </c>
      <c r="C161" s="64" t="str">
        <f ca="1"/>
        <v>JUV</v>
      </c>
      <c r="D161" s="64" t="str">
        <f ca="1"/>
        <v>F</v>
      </c>
      <c r="E161" s="63">
        <f ca="1"/>
        <v>2007</v>
      </c>
      <c r="F161" s="63">
        <f ca="1"/>
        <v>40</v>
      </c>
      <c r="G161" s="63">
        <f ca="1"/>
        <v>0</v>
      </c>
      <c r="H161" s="63">
        <f ca="1"/>
        <v>0</v>
      </c>
      <c r="I161" s="63">
        <f ca="1"/>
        <v>0</v>
      </c>
      <c r="J161" s="63">
        <f ca="1"/>
        <v>0</v>
      </c>
      <c r="K161" s="63">
        <f ca="1"/>
        <v>0</v>
      </c>
      <c r="L161" s="63">
        <f ca="1"/>
        <v>0</v>
      </c>
      <c r="M161" s="63">
        <f ca="1"/>
        <v>0</v>
      </c>
      <c r="N161" s="63">
        <f ca="1"/>
        <v>0</v>
      </c>
      <c r="O161" s="63">
        <f ca="1"/>
        <v>40</v>
      </c>
      <c r="P161" s="67">
        <v>159</v>
      </c>
    </row>
    <row r="162" spans="1:16">
      <c r="A162" s="63" t="str">
        <f ca="1"/>
        <v>AMETS LANDALUZE</v>
      </c>
      <c r="B162" s="63" t="str">
        <f ca="1"/>
        <v>Los Chopos</v>
      </c>
      <c r="C162" s="64" t="str">
        <f ca="1"/>
        <v>INF</v>
      </c>
      <c r="D162" s="64" t="str">
        <f ca="1"/>
        <v>M</v>
      </c>
      <c r="E162" s="63">
        <f ca="1"/>
        <v>2011</v>
      </c>
      <c r="F162" s="63">
        <f ca="1"/>
        <v>40</v>
      </c>
      <c r="G162" s="63">
        <f ca="1"/>
        <v>0</v>
      </c>
      <c r="H162" s="63">
        <f ca="1"/>
        <v>0</v>
      </c>
      <c r="I162" s="63">
        <f ca="1"/>
        <v>0</v>
      </c>
      <c r="J162" s="63">
        <f ca="1"/>
        <v>0</v>
      </c>
      <c r="K162" s="63">
        <f ca="1"/>
        <v>0</v>
      </c>
      <c r="L162" s="63">
        <f ca="1"/>
        <v>0</v>
      </c>
      <c r="M162" s="63">
        <f ca="1"/>
        <v>0</v>
      </c>
      <c r="N162" s="63">
        <f ca="1"/>
        <v>0</v>
      </c>
      <c r="O162" s="63">
        <f ca="1"/>
        <v>40</v>
      </c>
      <c r="P162" s="67">
        <v>160</v>
      </c>
    </row>
    <row r="163" spans="1:16">
      <c r="A163" s="63" t="str">
        <f ca="1"/>
        <v>MARKEL QUEREJAZU</v>
      </c>
      <c r="B163" s="63" t="str">
        <f ca="1"/>
        <v>Gure Talde</v>
      </c>
      <c r="C163" s="64" t="str">
        <f ca="1"/>
        <v>INF</v>
      </c>
      <c r="D163" s="64" t="str">
        <f ca="1"/>
        <v>M</v>
      </c>
      <c r="E163" s="63">
        <f ca="1"/>
        <v>0</v>
      </c>
      <c r="F163" s="63">
        <f ca="1"/>
        <v>30</v>
      </c>
      <c r="G163" s="63">
        <f ca="1"/>
        <v>0</v>
      </c>
      <c r="H163" s="63">
        <f ca="1"/>
        <v>0</v>
      </c>
      <c r="I163" s="63">
        <f ca="1"/>
        <v>0</v>
      </c>
      <c r="J163" s="63">
        <f ca="1"/>
        <v>0</v>
      </c>
      <c r="K163" s="63">
        <f ca="1"/>
        <v>0</v>
      </c>
      <c r="L163" s="63">
        <f ca="1"/>
        <v>0</v>
      </c>
      <c r="M163" s="63">
        <f ca="1"/>
        <v>0</v>
      </c>
      <c r="N163" s="63">
        <f ca="1"/>
        <v>0</v>
      </c>
      <c r="O163" s="63">
        <f ca="1"/>
        <v>30</v>
      </c>
      <c r="P163" s="67">
        <v>161</v>
      </c>
    </row>
    <row r="164" spans="1:16">
      <c r="A164" s="63" t="str">
        <f ca="1"/>
        <v>JON CARCAMO</v>
      </c>
      <c r="B164" s="63" t="str">
        <f ca="1"/>
        <v>Fekoor</v>
      </c>
      <c r="C164" s="64" t="str">
        <f ca="1"/>
        <v>INF</v>
      </c>
      <c r="D164" s="64" t="str">
        <f ca="1"/>
        <v>M</v>
      </c>
      <c r="E164" s="63">
        <f ca="1"/>
        <v>0</v>
      </c>
      <c r="F164" s="63">
        <f ca="1"/>
        <v>30</v>
      </c>
      <c r="G164" s="63">
        <f ca="1"/>
        <v>0</v>
      </c>
      <c r="H164" s="63">
        <f ca="1"/>
        <v>0</v>
      </c>
      <c r="I164" s="63">
        <f ca="1"/>
        <v>0</v>
      </c>
      <c r="J164" s="63">
        <f ca="1"/>
        <v>0</v>
      </c>
      <c r="K164" s="63">
        <f ca="1"/>
        <v>0</v>
      </c>
      <c r="L164" s="63">
        <f ca="1"/>
        <v>0</v>
      </c>
      <c r="M164" s="63">
        <f ca="1"/>
        <v>0</v>
      </c>
      <c r="N164" s="63">
        <f ca="1"/>
        <v>0</v>
      </c>
      <c r="O164" s="63">
        <f ca="1"/>
        <v>30</v>
      </c>
      <c r="P164" s="67">
        <v>162</v>
      </c>
    </row>
    <row r="165" spans="1:16">
      <c r="A165" s="63" t="str">
        <f ca="1"/>
        <v>JORGE MOSQUERA</v>
      </c>
      <c r="B165" s="63" t="str">
        <f ca="1"/>
        <v>Gasteiz</v>
      </c>
      <c r="C165" s="64" t="str">
        <f ca="1"/>
        <v>JUV</v>
      </c>
      <c r="D165" s="64" t="str">
        <f ca="1"/>
        <v>M</v>
      </c>
      <c r="E165" s="63">
        <f ca="1"/>
        <v>0</v>
      </c>
      <c r="F165" s="63">
        <f ca="1"/>
        <v>30</v>
      </c>
      <c r="G165" s="63">
        <f ca="1"/>
        <v>0</v>
      </c>
      <c r="H165" s="63">
        <f ca="1"/>
        <v>0</v>
      </c>
      <c r="I165" s="63">
        <f ca="1"/>
        <v>0</v>
      </c>
      <c r="J165" s="63">
        <f ca="1"/>
        <v>0</v>
      </c>
      <c r="K165" s="63">
        <f ca="1"/>
        <v>0</v>
      </c>
      <c r="L165" s="63">
        <f ca="1"/>
        <v>0</v>
      </c>
      <c r="M165" s="63">
        <f ca="1"/>
        <v>0</v>
      </c>
      <c r="N165" s="63">
        <f ca="1"/>
        <v>0</v>
      </c>
      <c r="O165" s="63">
        <f ca="1"/>
        <v>30</v>
      </c>
      <c r="P165" s="67">
        <v>163</v>
      </c>
    </row>
    <row r="166" spans="1:16">
      <c r="A166" s="63" t="str">
        <f ca="1"/>
        <v>AITOR GIL</v>
      </c>
      <c r="B166" s="63" t="str">
        <f ca="1"/>
        <v>Beti Prest</v>
      </c>
      <c r="C166" s="64" t="str">
        <f ca="1"/>
        <v>JUV</v>
      </c>
      <c r="D166" s="64" t="str">
        <f ca="1"/>
        <v>M</v>
      </c>
      <c r="E166" s="63">
        <f ca="1"/>
        <v>2007</v>
      </c>
      <c r="F166" s="63">
        <f ca="1"/>
        <v>30</v>
      </c>
      <c r="G166" s="63">
        <f ca="1"/>
        <v>0</v>
      </c>
      <c r="H166" s="63">
        <f ca="1"/>
        <v>0</v>
      </c>
      <c r="I166" s="63">
        <f ca="1"/>
        <v>0</v>
      </c>
      <c r="J166" s="63">
        <f ca="1"/>
        <v>0</v>
      </c>
      <c r="K166" s="63">
        <f ca="1"/>
        <v>0</v>
      </c>
      <c r="L166" s="63">
        <f ca="1"/>
        <v>0</v>
      </c>
      <c r="M166" s="63">
        <f ca="1"/>
        <v>0</v>
      </c>
      <c r="N166" s="63">
        <f ca="1"/>
        <v>0</v>
      </c>
      <c r="O166" s="63">
        <f ca="1"/>
        <v>30</v>
      </c>
      <c r="P166" s="67">
        <v>164</v>
      </c>
    </row>
    <row r="167" spans="1:16">
      <c r="A167" s="63" t="str">
        <f ca="1"/>
        <v>UNAI ARMAS</v>
      </c>
      <c r="B167" s="63" t="str">
        <f ca="1"/>
        <v>Gailak</v>
      </c>
      <c r="C167" s="64" t="str">
        <f ca="1"/>
        <v>SEN</v>
      </c>
      <c r="D167" s="64" t="str">
        <f ca="1"/>
        <v>M</v>
      </c>
      <c r="E167" s="63">
        <f ca="1"/>
        <v>1994</v>
      </c>
      <c r="F167" s="63">
        <f ca="1"/>
        <v>30</v>
      </c>
      <c r="G167" s="63">
        <f ca="1"/>
        <v>0</v>
      </c>
      <c r="H167" s="63">
        <f ca="1"/>
        <v>0</v>
      </c>
      <c r="I167" s="63">
        <f ca="1"/>
        <v>0</v>
      </c>
      <c r="J167" s="63">
        <f ca="1"/>
        <v>0</v>
      </c>
      <c r="K167" s="63">
        <f ca="1"/>
        <v>0</v>
      </c>
      <c r="L167" s="63">
        <f ca="1"/>
        <v>0</v>
      </c>
      <c r="M167" s="63">
        <f ca="1"/>
        <v>0</v>
      </c>
      <c r="N167" s="63">
        <f ca="1"/>
        <v>0</v>
      </c>
      <c r="O167" s="63">
        <f ca="1"/>
        <v>30</v>
      </c>
      <c r="P167" s="67">
        <v>165</v>
      </c>
    </row>
    <row r="168" spans="1:16">
      <c r="A168" s="63" t="str">
        <f ca="1"/>
        <v>FERNANDO OTEO</v>
      </c>
      <c r="B168" s="63" t="str">
        <f ca="1"/>
        <v>Gure Talde</v>
      </c>
      <c r="C168" s="64" t="str">
        <f ca="1"/>
        <v>V-50</v>
      </c>
      <c r="D168" s="64" t="str">
        <f ca="1"/>
        <v>M</v>
      </c>
      <c r="E168" s="63">
        <f ca="1"/>
        <v>1967</v>
      </c>
      <c r="F168" s="63">
        <f ca="1"/>
        <v>30</v>
      </c>
      <c r="G168" s="63">
        <f ca="1"/>
        <v>0</v>
      </c>
      <c r="H168" s="63">
        <f ca="1"/>
        <v>0</v>
      </c>
      <c r="I168" s="63">
        <f ca="1"/>
        <v>0</v>
      </c>
      <c r="J168" s="63">
        <f ca="1"/>
        <v>0</v>
      </c>
      <c r="K168" s="63">
        <f ca="1"/>
        <v>0</v>
      </c>
      <c r="L168" s="63">
        <f ca="1"/>
        <v>0</v>
      </c>
      <c r="M168" s="63">
        <f ca="1"/>
        <v>0</v>
      </c>
      <c r="N168" s="63">
        <f ca="1"/>
        <v>0</v>
      </c>
      <c r="O168" s="63">
        <f ca="1"/>
        <v>30</v>
      </c>
      <c r="P168" s="67">
        <v>166</v>
      </c>
    </row>
    <row r="169" spans="1:16">
      <c r="A169" s="63" t="str">
        <f ca="1"/>
        <v>UNAI MATEO</v>
      </c>
      <c r="B169" s="63" t="str">
        <f ca="1"/>
        <v xml:space="preserve">Los Chopos </v>
      </c>
      <c r="C169" s="64" t="str">
        <f ca="1"/>
        <v>INF</v>
      </c>
      <c r="D169" s="64" t="str">
        <f ca="1"/>
        <v>M</v>
      </c>
      <c r="E169" s="63">
        <f ca="1"/>
        <v>2011</v>
      </c>
      <c r="F169" s="63">
        <f ca="1"/>
        <v>30</v>
      </c>
      <c r="G169" s="63">
        <f ca="1"/>
        <v>0</v>
      </c>
      <c r="H169" s="63">
        <f ca="1"/>
        <v>0</v>
      </c>
      <c r="I169" s="63">
        <f ca="1"/>
        <v>0</v>
      </c>
      <c r="J169" s="63">
        <f ca="1"/>
        <v>0</v>
      </c>
      <c r="K169" s="63">
        <f ca="1"/>
        <v>0</v>
      </c>
      <c r="L169" s="63">
        <f ca="1"/>
        <v>0</v>
      </c>
      <c r="M169" s="63">
        <f ca="1"/>
        <v>0</v>
      </c>
      <c r="N169" s="63">
        <f ca="1"/>
        <v>0</v>
      </c>
      <c r="O169" s="63">
        <f ca="1"/>
        <v>30</v>
      </c>
      <c r="P169" s="67">
        <v>167</v>
      </c>
    </row>
    <row r="170" spans="1:16">
      <c r="A170" s="63" t="str">
        <f ca="1"/>
        <v>ALFREDO COB</v>
      </c>
      <c r="B170" s="63" t="str">
        <f ca="1"/>
        <v>Fekoor</v>
      </c>
      <c r="C170" s="64" t="str">
        <f ca="1"/>
        <v>V-50</v>
      </c>
      <c r="D170" s="64" t="str">
        <f ca="1"/>
        <v>M</v>
      </c>
      <c r="E170" s="63">
        <f ca="1"/>
        <v>1974</v>
      </c>
      <c r="F170" s="63">
        <f ca="1"/>
        <v>30</v>
      </c>
      <c r="G170" s="63">
        <f ca="1"/>
        <v>0</v>
      </c>
      <c r="H170" s="63">
        <f ca="1"/>
        <v>0</v>
      </c>
      <c r="I170" s="63">
        <f ca="1"/>
        <v>0</v>
      </c>
      <c r="J170" s="63">
        <f ca="1"/>
        <v>0</v>
      </c>
      <c r="K170" s="63">
        <f ca="1"/>
        <v>0</v>
      </c>
      <c r="L170" s="63">
        <f ca="1"/>
        <v>0</v>
      </c>
      <c r="M170" s="63">
        <f ca="1"/>
        <v>0</v>
      </c>
      <c r="N170" s="63">
        <f ca="1"/>
        <v>0</v>
      </c>
      <c r="O170" s="63">
        <f ca="1"/>
        <v>30</v>
      </c>
      <c r="P170" s="67">
        <v>168</v>
      </c>
    </row>
    <row r="171" spans="1:16">
      <c r="A171" s="63" t="str">
        <f ca="1"/>
        <v>GONZALO CARMONA</v>
      </c>
      <c r="B171" s="63" t="str">
        <f ca="1"/>
        <v>Fekoor</v>
      </c>
      <c r="C171" s="64" t="str">
        <f ca="1"/>
        <v>SEN</v>
      </c>
      <c r="D171" s="64" t="str">
        <f ca="1"/>
        <v>M</v>
      </c>
      <c r="E171" s="63">
        <f ca="1"/>
        <v>1997</v>
      </c>
      <c r="F171" s="63">
        <f ca="1"/>
        <v>30</v>
      </c>
      <c r="G171" s="63">
        <f ca="1"/>
        <v>0</v>
      </c>
      <c r="H171" s="63">
        <f ca="1"/>
        <v>0</v>
      </c>
      <c r="I171" s="63">
        <f ca="1"/>
        <v>0</v>
      </c>
      <c r="J171" s="63">
        <f ca="1"/>
        <v>0</v>
      </c>
      <c r="K171" s="63">
        <f ca="1"/>
        <v>0</v>
      </c>
      <c r="L171" s="63">
        <f ca="1"/>
        <v>0</v>
      </c>
      <c r="M171" s="63">
        <f ca="1"/>
        <v>0</v>
      </c>
      <c r="N171" s="63">
        <f ca="1"/>
        <v>0</v>
      </c>
      <c r="O171" s="63">
        <f ca="1"/>
        <v>30</v>
      </c>
      <c r="P171" s="67">
        <v>169</v>
      </c>
    </row>
    <row r="172" spans="1:16">
      <c r="A172" s="63" t="str">
        <f ca="1"/>
        <v>IBAI MENDEZ</v>
      </c>
      <c r="B172" s="63" t="str">
        <f ca="1"/>
        <v>Gasteiz</v>
      </c>
      <c r="C172" s="64" t="str">
        <f ca="1"/>
        <v>CAD</v>
      </c>
      <c r="D172" s="64" t="str">
        <f ca="1"/>
        <v>M</v>
      </c>
      <c r="E172" s="63">
        <f ca="1"/>
        <v>0</v>
      </c>
      <c r="F172" s="63">
        <f ca="1"/>
        <v>20</v>
      </c>
      <c r="G172" s="63">
        <f ca="1"/>
        <v>0</v>
      </c>
      <c r="H172" s="63">
        <f ca="1"/>
        <v>0</v>
      </c>
      <c r="I172" s="63">
        <f ca="1"/>
        <v>0</v>
      </c>
      <c r="J172" s="63">
        <f ca="1"/>
        <v>0</v>
      </c>
      <c r="K172" s="63">
        <f ca="1"/>
        <v>0</v>
      </c>
      <c r="L172" s="63">
        <f ca="1"/>
        <v>0</v>
      </c>
      <c r="M172" s="63">
        <f ca="1"/>
        <v>0</v>
      </c>
      <c r="N172" s="63">
        <f ca="1"/>
        <v>0</v>
      </c>
      <c r="O172" s="63">
        <f ca="1"/>
        <v>20</v>
      </c>
      <c r="P172" s="67">
        <v>170</v>
      </c>
    </row>
    <row r="173" spans="1:16">
      <c r="A173" s="63" t="str">
        <f ca="1"/>
        <v>RAUL RODRIGUEZ</v>
      </c>
      <c r="B173" s="63" t="str">
        <f ca="1"/>
        <v>Gailak</v>
      </c>
      <c r="C173" s="64" t="str">
        <f ca="1"/>
        <v>V-60</v>
      </c>
      <c r="D173" s="64" t="str">
        <f ca="1"/>
        <v>M</v>
      </c>
      <c r="E173" s="63">
        <f ca="1"/>
        <v>1965</v>
      </c>
      <c r="F173" s="63">
        <f ca="1"/>
        <v>20</v>
      </c>
      <c r="G173" s="63">
        <f ca="1"/>
        <v>0</v>
      </c>
      <c r="H173" s="63">
        <f ca="1"/>
        <v>0</v>
      </c>
      <c r="I173" s="63">
        <f ca="1"/>
        <v>0</v>
      </c>
      <c r="J173" s="63">
        <f ca="1"/>
        <v>0</v>
      </c>
      <c r="K173" s="63">
        <f ca="1"/>
        <v>0</v>
      </c>
      <c r="L173" s="63">
        <f ca="1"/>
        <v>0</v>
      </c>
      <c r="M173" s="63">
        <f ca="1"/>
        <v>0</v>
      </c>
      <c r="N173" s="63">
        <f ca="1"/>
        <v>0</v>
      </c>
      <c r="O173" s="63">
        <f ca="1"/>
        <v>20</v>
      </c>
      <c r="P173" s="67">
        <v>171</v>
      </c>
    </row>
    <row r="174" spans="1:16">
      <c r="A174" s="63" t="str">
        <f ca="1"/>
        <v>PRIMITIVO ARROYO</v>
      </c>
      <c r="B174" s="63" t="str">
        <f ca="1"/>
        <v>Abadiño</v>
      </c>
      <c r="C174" s="64" t="str">
        <f ca="1"/>
        <v>V-40</v>
      </c>
      <c r="D174" s="64" t="str">
        <f ca="1"/>
        <v>M</v>
      </c>
      <c r="E174" s="63">
        <f ca="1"/>
        <v>0</v>
      </c>
      <c r="F174" s="63">
        <f ca="1"/>
        <v>20</v>
      </c>
      <c r="G174" s="63">
        <f ca="1"/>
        <v>0</v>
      </c>
      <c r="H174" s="63">
        <f ca="1"/>
        <v>0</v>
      </c>
      <c r="I174" s="63">
        <f ca="1"/>
        <v>0</v>
      </c>
      <c r="J174" s="63">
        <f ca="1"/>
        <v>0</v>
      </c>
      <c r="K174" s="63">
        <f ca="1"/>
        <v>0</v>
      </c>
      <c r="L174" s="63">
        <f ca="1"/>
        <v>0</v>
      </c>
      <c r="M174" s="63">
        <f ca="1"/>
        <v>0</v>
      </c>
      <c r="N174" s="63">
        <f ca="1"/>
        <v>0</v>
      </c>
      <c r="O174" s="63">
        <f ca="1"/>
        <v>20</v>
      </c>
      <c r="P174" s="67">
        <v>172</v>
      </c>
    </row>
    <row r="175" spans="1:16">
      <c r="A175" s="63" t="str">
        <f ca="1"/>
        <v>CELESTINO GARCIA</v>
      </c>
      <c r="B175" s="63" t="str">
        <f ca="1"/>
        <v>Basauri</v>
      </c>
      <c r="C175" s="64" t="str">
        <f ca="1"/>
        <v>V-50</v>
      </c>
      <c r="D175" s="64" t="str">
        <f ca="1"/>
        <v>M</v>
      </c>
      <c r="E175" s="63">
        <f ca="1"/>
        <v>1971</v>
      </c>
      <c r="F175" s="63">
        <f ca="1"/>
        <v>20</v>
      </c>
      <c r="G175" s="63">
        <f ca="1"/>
        <v>0</v>
      </c>
      <c r="H175" s="63">
        <f ca="1"/>
        <v>0</v>
      </c>
      <c r="I175" s="63">
        <f ca="1"/>
        <v>0</v>
      </c>
      <c r="J175" s="63">
        <f ca="1"/>
        <v>0</v>
      </c>
      <c r="K175" s="63">
        <f ca="1"/>
        <v>0</v>
      </c>
      <c r="L175" s="63">
        <f ca="1"/>
        <v>0</v>
      </c>
      <c r="M175" s="63">
        <f ca="1"/>
        <v>0</v>
      </c>
      <c r="N175" s="63">
        <f ca="1"/>
        <v>0</v>
      </c>
      <c r="O175" s="63">
        <f ca="1"/>
        <v>20</v>
      </c>
      <c r="P175" s="67">
        <v>173</v>
      </c>
    </row>
    <row r="176" spans="1:16">
      <c r="A176" s="63" t="str">
        <f ca="1"/>
        <v>IÑAKI RUIZ</v>
      </c>
      <c r="B176" s="63" t="str">
        <f ca="1"/>
        <v>Basauri</v>
      </c>
      <c r="C176" s="64" t="str">
        <f ca="1"/>
        <v>V-40</v>
      </c>
      <c r="D176" s="64" t="str">
        <f ca="1"/>
        <v>M</v>
      </c>
      <c r="E176" s="63">
        <f ca="1"/>
        <v>1986</v>
      </c>
      <c r="F176" s="63">
        <f ca="1"/>
        <v>20</v>
      </c>
      <c r="G176" s="63">
        <f ca="1"/>
        <v>0</v>
      </c>
      <c r="H176" s="63">
        <f ca="1"/>
        <v>0</v>
      </c>
      <c r="I176" s="63">
        <f ca="1"/>
        <v>0</v>
      </c>
      <c r="J176" s="63">
        <f ca="1"/>
        <v>0</v>
      </c>
      <c r="K176" s="63">
        <f ca="1"/>
        <v>0</v>
      </c>
      <c r="L176" s="63">
        <f ca="1"/>
        <v>0</v>
      </c>
      <c r="M176" s="63">
        <f ca="1"/>
        <v>0</v>
      </c>
      <c r="N176" s="63">
        <f ca="1"/>
        <v>0</v>
      </c>
      <c r="O176" s="63">
        <f ca="1"/>
        <v>20</v>
      </c>
      <c r="P176" s="67">
        <v>174</v>
      </c>
    </row>
    <row r="177" spans="1:16">
      <c r="A177" s="63" t="str">
        <f ca="1"/>
        <v>JOKIN REGUERO</v>
      </c>
      <c r="B177" s="63" t="str">
        <f ca="1"/>
        <v>Gailak</v>
      </c>
      <c r="C177" s="64" t="str">
        <f ca="1"/>
        <v>SEN</v>
      </c>
      <c r="D177" s="64" t="str">
        <f ca="1"/>
        <v>M</v>
      </c>
      <c r="E177" s="63">
        <f ca="1"/>
        <v>1996</v>
      </c>
      <c r="F177" s="63">
        <f ca="1"/>
        <v>20</v>
      </c>
      <c r="G177" s="63">
        <f ca="1"/>
        <v>0</v>
      </c>
      <c r="H177" s="63">
        <f ca="1"/>
        <v>0</v>
      </c>
      <c r="I177" s="63">
        <f ca="1"/>
        <v>0</v>
      </c>
      <c r="J177" s="63">
        <f ca="1"/>
        <v>0</v>
      </c>
      <c r="K177" s="63">
        <f ca="1"/>
        <v>0</v>
      </c>
      <c r="L177" s="63">
        <f ca="1"/>
        <v>0</v>
      </c>
      <c r="M177" s="63">
        <f ca="1"/>
        <v>0</v>
      </c>
      <c r="N177" s="63">
        <f ca="1"/>
        <v>0</v>
      </c>
      <c r="O177" s="63">
        <f ca="1"/>
        <v>20</v>
      </c>
      <c r="P177" s="67">
        <v>175</v>
      </c>
    </row>
    <row r="178" spans="1:16">
      <c r="A178" s="63" t="str">
        <f ca="1"/>
        <v>LUIS ANDERSON MONROY</v>
      </c>
      <c r="B178" s="63" t="str">
        <f ca="1"/>
        <v xml:space="preserve">Los Chopos </v>
      </c>
      <c r="C178" s="64" t="str">
        <f ca="1"/>
        <v>V-40</v>
      </c>
      <c r="D178" s="64" t="str">
        <f ca="1"/>
        <v>M</v>
      </c>
      <c r="E178" s="63">
        <f ca="1"/>
        <v>1983</v>
      </c>
      <c r="F178" s="63">
        <f ca="1"/>
        <v>20</v>
      </c>
      <c r="G178" s="63">
        <f ca="1"/>
        <v>0</v>
      </c>
      <c r="H178" s="63">
        <f ca="1"/>
        <v>0</v>
      </c>
      <c r="I178" s="63">
        <f ca="1"/>
        <v>0</v>
      </c>
      <c r="J178" s="63">
        <f ca="1"/>
        <v>0</v>
      </c>
      <c r="K178" s="63">
        <f ca="1"/>
        <v>0</v>
      </c>
      <c r="L178" s="63">
        <f ca="1"/>
        <v>0</v>
      </c>
      <c r="M178" s="63">
        <f ca="1"/>
        <v>0</v>
      </c>
      <c r="N178" s="63">
        <f ca="1"/>
        <v>0</v>
      </c>
      <c r="O178" s="63">
        <f ca="1"/>
        <v>20</v>
      </c>
      <c r="P178" s="67">
        <v>176</v>
      </c>
    </row>
    <row r="179" spans="1:16">
      <c r="A179" s="63" t="str">
        <f ca="1"/>
        <v>JESUS AGUIRRE</v>
      </c>
      <c r="B179" s="63" t="str">
        <f ca="1"/>
        <v>Atss</v>
      </c>
      <c r="C179" s="64" t="str">
        <f ca="1"/>
        <v>V-50</v>
      </c>
      <c r="D179" s="64" t="str">
        <f ca="1"/>
        <v>M</v>
      </c>
      <c r="E179" s="63">
        <f ca="1"/>
        <v>1970</v>
      </c>
      <c r="F179" s="63">
        <f ca="1"/>
        <v>20</v>
      </c>
      <c r="G179" s="63">
        <f ca="1"/>
        <v>0</v>
      </c>
      <c r="H179" s="63">
        <f ca="1"/>
        <v>0</v>
      </c>
      <c r="I179" s="63">
        <f ca="1"/>
        <v>0</v>
      </c>
      <c r="J179" s="63">
        <f ca="1"/>
        <v>0</v>
      </c>
      <c r="K179" s="63">
        <f ca="1"/>
        <v>0</v>
      </c>
      <c r="L179" s="63">
        <f ca="1"/>
        <v>0</v>
      </c>
      <c r="M179" s="63">
        <f ca="1"/>
        <v>0</v>
      </c>
      <c r="N179" s="63">
        <f ca="1"/>
        <v>0</v>
      </c>
      <c r="O179" s="63">
        <f ca="1"/>
        <v>20</v>
      </c>
      <c r="P179" s="67">
        <v>177</v>
      </c>
    </row>
    <row r="180" spans="1:16">
      <c r="A180" s="63" t="str">
        <f ca="1"/>
        <v>MIKEL GUTIERREZ</v>
      </c>
      <c r="B180" s="63" t="str">
        <f ca="1"/>
        <v>Fekoor</v>
      </c>
      <c r="C180" s="64" t="str">
        <f ca="1"/>
        <v>JUV</v>
      </c>
      <c r="D180" s="64" t="str">
        <f ca="1"/>
        <v>M</v>
      </c>
      <c r="E180" s="63">
        <f ca="1"/>
        <v>2007</v>
      </c>
      <c r="F180" s="63">
        <f ca="1"/>
        <v>20</v>
      </c>
      <c r="G180" s="63">
        <f ca="1"/>
        <v>0</v>
      </c>
      <c r="H180" s="63">
        <f ca="1"/>
        <v>0</v>
      </c>
      <c r="I180" s="63">
        <f ca="1"/>
        <v>0</v>
      </c>
      <c r="J180" s="63">
        <f ca="1"/>
        <v>0</v>
      </c>
      <c r="K180" s="63">
        <f ca="1"/>
        <v>0</v>
      </c>
      <c r="L180" s="63">
        <f ca="1"/>
        <v>0</v>
      </c>
      <c r="M180" s="63">
        <f ca="1"/>
        <v>0</v>
      </c>
      <c r="N180" s="63">
        <f ca="1"/>
        <v>0</v>
      </c>
      <c r="O180" s="63">
        <f ca="1"/>
        <v>20</v>
      </c>
      <c r="P180" s="67">
        <v>178</v>
      </c>
    </row>
    <row r="181" spans="1:16">
      <c r="A181" s="65" t="str">
        <f ca="1"/>
        <v>UNAX MENDIA</v>
      </c>
      <c r="B181" s="65" t="str">
        <f ca="1"/>
        <v>Gasteiz</v>
      </c>
      <c r="C181" s="66" t="str">
        <f ca="1"/>
        <v>INF</v>
      </c>
      <c r="D181" s="66" t="str">
        <f ca="1"/>
        <v>M</v>
      </c>
      <c r="E181" s="65">
        <f ca="1"/>
        <v>0</v>
      </c>
      <c r="F181" s="65">
        <f ca="1"/>
        <v>0</v>
      </c>
      <c r="G181" s="65">
        <f ca="1"/>
        <v>0</v>
      </c>
      <c r="H181" s="65">
        <f ca="1"/>
        <v>0</v>
      </c>
      <c r="I181" s="65">
        <f ca="1"/>
        <v>0</v>
      </c>
      <c r="J181" s="65">
        <f ca="1"/>
        <v>16.25</v>
      </c>
      <c r="K181" s="65">
        <f ca="1"/>
        <v>0</v>
      </c>
      <c r="L181" s="65">
        <f ca="1"/>
        <v>0</v>
      </c>
      <c r="M181" s="65">
        <f ca="1"/>
        <v>0</v>
      </c>
      <c r="N181" s="65">
        <f ca="1"/>
        <v>0</v>
      </c>
      <c r="O181" s="65">
        <f ca="1"/>
        <v>16.25</v>
      </c>
      <c r="P181" s="67">
        <v>179</v>
      </c>
    </row>
    <row r="182" spans="1:16">
      <c r="A182" s="63" t="str">
        <f ca="1"/>
        <v>IKER ORTIZ</v>
      </c>
      <c r="B182" s="63" t="str">
        <f ca="1"/>
        <v>Fekoor</v>
      </c>
      <c r="C182" s="64" t="str">
        <f ca="1"/>
        <v>INF</v>
      </c>
      <c r="D182" s="64" t="str">
        <f ca="1"/>
        <v>M</v>
      </c>
      <c r="E182" s="63">
        <f ca="1"/>
        <v>0</v>
      </c>
      <c r="F182" s="63">
        <f ca="1"/>
        <v>10</v>
      </c>
      <c r="G182" s="63">
        <f ca="1"/>
        <v>0</v>
      </c>
      <c r="H182" s="63">
        <f ca="1"/>
        <v>0</v>
      </c>
      <c r="I182" s="63">
        <f ca="1"/>
        <v>0</v>
      </c>
      <c r="J182" s="63">
        <f ca="1"/>
        <v>0</v>
      </c>
      <c r="K182" s="63">
        <f ca="1"/>
        <v>0</v>
      </c>
      <c r="L182" s="63">
        <f ca="1"/>
        <v>0</v>
      </c>
      <c r="M182" s="63">
        <f ca="1"/>
        <v>0</v>
      </c>
      <c r="N182" s="63">
        <f ca="1"/>
        <v>0</v>
      </c>
      <c r="O182" s="63">
        <f ca="1"/>
        <v>10</v>
      </c>
      <c r="P182" s="67">
        <v>180</v>
      </c>
    </row>
    <row r="183" spans="1:16">
      <c r="A183" s="63" t="str">
        <f ca="1"/>
        <v>UNAI JOYAS</v>
      </c>
      <c r="B183" s="63" t="str">
        <f ca="1"/>
        <v>Gure Talde</v>
      </c>
      <c r="C183" s="64" t="str">
        <f ca="1"/>
        <v>INF</v>
      </c>
      <c r="D183" s="64" t="str">
        <f ca="1"/>
        <v>M</v>
      </c>
      <c r="E183" s="63">
        <f ca="1"/>
        <v>0</v>
      </c>
      <c r="F183" s="63">
        <f ca="1"/>
        <v>10</v>
      </c>
      <c r="G183" s="63">
        <f ca="1"/>
        <v>0</v>
      </c>
      <c r="H183" s="63">
        <f ca="1"/>
        <v>0</v>
      </c>
      <c r="I183" s="63">
        <f ca="1"/>
        <v>0</v>
      </c>
      <c r="J183" s="63">
        <f ca="1"/>
        <v>0</v>
      </c>
      <c r="K183" s="63">
        <f ca="1"/>
        <v>0</v>
      </c>
      <c r="L183" s="63">
        <f ca="1"/>
        <v>0</v>
      </c>
      <c r="M183" s="63">
        <f ca="1"/>
        <v>0</v>
      </c>
      <c r="N183" s="63">
        <f ca="1"/>
        <v>0</v>
      </c>
      <c r="O183" s="63">
        <f ca="1"/>
        <v>10</v>
      </c>
      <c r="P183" s="67">
        <v>181</v>
      </c>
    </row>
    <row r="184" spans="1:16">
      <c r="A184" s="63" t="str">
        <f ca="1"/>
        <v>JAVIER TEJADA</v>
      </c>
      <c r="B184" s="63" t="str">
        <f ca="1"/>
        <v>Gasteiz</v>
      </c>
      <c r="C184" s="64" t="str">
        <f ca="1"/>
        <v>V-40</v>
      </c>
      <c r="D184" s="64" t="str">
        <f ca="1"/>
        <v>M</v>
      </c>
      <c r="E184" s="63">
        <f ca="1"/>
        <v>0</v>
      </c>
      <c r="F184" s="63">
        <f ca="1"/>
        <v>0</v>
      </c>
      <c r="G184" s="63">
        <f ca="1"/>
        <v>0</v>
      </c>
      <c r="H184" s="63">
        <f ca="1"/>
        <v>0</v>
      </c>
      <c r="I184" s="63">
        <f ca="1"/>
        <v>0</v>
      </c>
      <c r="J184" s="63">
        <f ca="1"/>
        <v>0</v>
      </c>
      <c r="K184" s="63">
        <f ca="1"/>
        <v>0</v>
      </c>
      <c r="L184" s="63">
        <f ca="1"/>
        <v>0</v>
      </c>
      <c r="M184" s="63">
        <f ca="1"/>
        <v>0</v>
      </c>
      <c r="N184" s="63">
        <f ca="1"/>
        <v>0</v>
      </c>
      <c r="O184" s="63">
        <f ca="1"/>
        <v>0</v>
      </c>
      <c r="P184" s="67">
        <v>182</v>
      </c>
    </row>
    <row r="185" spans="1:16">
      <c r="A185" s="63" t="str">
        <f ca="1"/>
        <v>IÑAKI MARTINEZ</v>
      </c>
      <c r="B185" s="63" t="str">
        <f ca="1"/>
        <v>Gasteiz</v>
      </c>
      <c r="C185" s="64" t="str">
        <f ca="1"/>
        <v>SEN</v>
      </c>
      <c r="D185" s="64" t="str">
        <f ca="1"/>
        <v>M</v>
      </c>
      <c r="E185" s="63">
        <f ca="1"/>
        <v>0</v>
      </c>
      <c r="F185" s="63">
        <f ca="1"/>
        <v>0</v>
      </c>
      <c r="G185" s="63">
        <f ca="1"/>
        <v>0</v>
      </c>
      <c r="H185" s="63">
        <f ca="1"/>
        <v>0</v>
      </c>
      <c r="I185" s="63">
        <f ca="1"/>
        <v>0</v>
      </c>
      <c r="J185" s="63">
        <f ca="1"/>
        <v>0</v>
      </c>
      <c r="K185" s="63">
        <f ca="1"/>
        <v>0</v>
      </c>
      <c r="L185" s="63">
        <f ca="1"/>
        <v>0</v>
      </c>
      <c r="M185" s="63">
        <f ca="1"/>
        <v>0</v>
      </c>
      <c r="N185" s="63">
        <f ca="1"/>
        <v>0</v>
      </c>
      <c r="O185" s="63">
        <f ca="1"/>
        <v>0</v>
      </c>
      <c r="P185" s="67">
        <v>183</v>
      </c>
    </row>
    <row r="186" spans="1:16">
      <c r="A186" s="63" t="str">
        <f ca="1"/>
        <v>JESUS VILLAR</v>
      </c>
      <c r="B186" s="63" t="str">
        <f ca="1"/>
        <v>Abadiño</v>
      </c>
      <c r="C186" s="64" t="str">
        <f ca="1"/>
        <v>V-50</v>
      </c>
      <c r="D186" s="64" t="str">
        <f ca="1"/>
        <v>M</v>
      </c>
      <c r="E186" s="63">
        <f ca="1"/>
        <v>0</v>
      </c>
      <c r="F186" s="63">
        <f ca="1"/>
        <v>0</v>
      </c>
      <c r="G186" s="63">
        <f ca="1"/>
        <v>0</v>
      </c>
      <c r="H186" s="63">
        <f ca="1"/>
        <v>0</v>
      </c>
      <c r="I186" s="63">
        <f ca="1"/>
        <v>0</v>
      </c>
      <c r="J186" s="63">
        <f ca="1"/>
        <v>0</v>
      </c>
      <c r="K186" s="63">
        <f ca="1"/>
        <v>0</v>
      </c>
      <c r="L186" s="63">
        <f ca="1"/>
        <v>0</v>
      </c>
      <c r="M186" s="63">
        <f ca="1"/>
        <v>0</v>
      </c>
      <c r="N186" s="63">
        <f ca="1"/>
        <v>0</v>
      </c>
      <c r="O186" s="63">
        <f ca="1"/>
        <v>0</v>
      </c>
      <c r="P186" s="67">
        <v>184</v>
      </c>
    </row>
    <row r="187" spans="1:16">
      <c r="A187" s="63" t="str">
        <f ca="1"/>
        <v>WANG YONGJIAN</v>
      </c>
      <c r="B187" s="63" t="str">
        <f ca="1"/>
        <v>Abadiño</v>
      </c>
      <c r="C187" s="64" t="str">
        <f ca="1"/>
        <v>V-50</v>
      </c>
      <c r="D187" s="64" t="str">
        <f ca="1"/>
        <v>M</v>
      </c>
      <c r="E187" s="63">
        <f ca="1"/>
        <v>0</v>
      </c>
      <c r="F187" s="63">
        <f ca="1"/>
        <v>0</v>
      </c>
      <c r="G187" s="63">
        <f ca="1"/>
        <v>0</v>
      </c>
      <c r="H187" s="63">
        <f ca="1"/>
        <v>0</v>
      </c>
      <c r="I187" s="63">
        <f ca="1"/>
        <v>0</v>
      </c>
      <c r="J187" s="63">
        <f ca="1"/>
        <v>0</v>
      </c>
      <c r="K187" s="63">
        <f ca="1"/>
        <v>0</v>
      </c>
      <c r="L187" s="63">
        <f ca="1"/>
        <v>0</v>
      </c>
      <c r="M187" s="63">
        <f ca="1"/>
        <v>0</v>
      </c>
      <c r="N187" s="63">
        <f ca="1"/>
        <v>0</v>
      </c>
      <c r="O187" s="63">
        <f ca="1"/>
        <v>0</v>
      </c>
      <c r="P187" s="67">
        <v>185</v>
      </c>
    </row>
    <row r="188" spans="1:16">
      <c r="A188" s="63" t="str">
        <f ca="1"/>
        <v>JOSE ANTONIO ECHEVERRIA</v>
      </c>
      <c r="B188" s="63" t="str">
        <f ca="1"/>
        <v>Atss</v>
      </c>
      <c r="C188" s="64" t="str">
        <f ca="1"/>
        <v>V-75</v>
      </c>
      <c r="D188" s="64" t="str">
        <f ca="1"/>
        <v>M</v>
      </c>
      <c r="E188" s="63">
        <f ca="1"/>
        <v>0</v>
      </c>
      <c r="F188" s="63">
        <f ca="1"/>
        <v>0</v>
      </c>
      <c r="G188" s="63">
        <f ca="1"/>
        <v>0</v>
      </c>
      <c r="H188" s="63">
        <f ca="1"/>
        <v>0</v>
      </c>
      <c r="I188" s="63">
        <f ca="1"/>
        <v>0</v>
      </c>
      <c r="J188" s="63">
        <f ca="1"/>
        <v>0</v>
      </c>
      <c r="K188" s="63">
        <f ca="1"/>
        <v>0</v>
      </c>
      <c r="L188" s="63">
        <f ca="1"/>
        <v>0</v>
      </c>
      <c r="M188" s="63">
        <f ca="1"/>
        <v>0</v>
      </c>
      <c r="N188" s="63">
        <f ca="1"/>
        <v>0</v>
      </c>
      <c r="O188" s="63">
        <f ca="1"/>
        <v>0</v>
      </c>
      <c r="P188" s="67">
        <v>186</v>
      </c>
    </row>
    <row r="189" spans="1:16">
      <c r="A189" s="63" t="str">
        <f ca="1"/>
        <v>MIKEL MELCHOR</v>
      </c>
      <c r="B189" s="63" t="str">
        <f ca="1"/>
        <v>Lautaro</v>
      </c>
      <c r="C189" s="64" t="str">
        <f ca="1"/>
        <v>SEN</v>
      </c>
      <c r="D189" s="64" t="str">
        <f ca="1"/>
        <v>M</v>
      </c>
      <c r="E189" s="63">
        <f ca="1"/>
        <v>1990</v>
      </c>
      <c r="F189" s="63">
        <f ca="1"/>
        <v>0</v>
      </c>
      <c r="G189" s="63">
        <f ca="1"/>
        <v>0</v>
      </c>
      <c r="H189" s="63">
        <f ca="1"/>
        <v>0</v>
      </c>
      <c r="I189" s="63">
        <f ca="1"/>
        <v>0</v>
      </c>
      <c r="J189" s="63">
        <f ca="1"/>
        <v>0</v>
      </c>
      <c r="K189" s="63">
        <f ca="1"/>
        <v>0</v>
      </c>
      <c r="L189" s="63">
        <f ca="1"/>
        <v>0</v>
      </c>
      <c r="M189" s="63">
        <f ca="1"/>
        <v>0</v>
      </c>
      <c r="N189" s="63">
        <f ca="1"/>
        <v>0</v>
      </c>
      <c r="O189" s="63">
        <f ca="1"/>
        <v>0</v>
      </c>
      <c r="P189" s="67">
        <v>187</v>
      </c>
    </row>
    <row r="190" spans="1:16">
      <c r="A190" s="65" t="str">
        <f ca="1"/>
        <v>GORKA BARRIO</v>
      </c>
      <c r="B190" s="65" t="str">
        <f ca="1"/>
        <v>Basauri</v>
      </c>
      <c r="C190" s="66" t="str">
        <f ca="1"/>
        <v>V-50</v>
      </c>
      <c r="D190" s="66" t="str">
        <f ca="1"/>
        <v>M</v>
      </c>
      <c r="E190" s="65">
        <f ca="1"/>
        <v>1968</v>
      </c>
      <c r="F190" s="65">
        <f ca="1"/>
        <v>0</v>
      </c>
      <c r="G190" s="65">
        <f ca="1"/>
        <v>0</v>
      </c>
      <c r="H190" s="65">
        <f ca="1"/>
        <v>0</v>
      </c>
      <c r="I190" s="65">
        <f ca="1"/>
        <v>0</v>
      </c>
      <c r="J190" s="65">
        <f ca="1"/>
        <v>0</v>
      </c>
      <c r="K190" s="65">
        <f ca="1"/>
        <v>0</v>
      </c>
      <c r="L190" s="65">
        <f ca="1"/>
        <v>0</v>
      </c>
      <c r="M190" s="65">
        <f ca="1"/>
        <v>0</v>
      </c>
      <c r="N190" s="65">
        <f ca="1"/>
        <v>0</v>
      </c>
      <c r="O190" s="65">
        <f ca="1"/>
        <v>0</v>
      </c>
      <c r="P190" s="67">
        <v>188</v>
      </c>
    </row>
    <row r="191" spans="1:16">
      <c r="A191" s="63" t="str">
        <f ca="1"/>
        <v>SERGIO CORTES</v>
      </c>
      <c r="B191" s="63" t="str">
        <f ca="1"/>
        <v>Basauri</v>
      </c>
      <c r="C191" s="64" t="str">
        <f ca="1"/>
        <v>SEN</v>
      </c>
      <c r="D191" s="64" t="str">
        <f ca="1"/>
        <v>M</v>
      </c>
      <c r="E191" s="63">
        <f ca="1"/>
        <v>2000</v>
      </c>
      <c r="F191" s="63">
        <f ca="1"/>
        <v>0</v>
      </c>
      <c r="G191" s="63">
        <f ca="1"/>
        <v>0</v>
      </c>
      <c r="H191" s="63">
        <f ca="1"/>
        <v>0</v>
      </c>
      <c r="I191" s="63">
        <f ca="1"/>
        <v>0</v>
      </c>
      <c r="J191" s="63">
        <f ca="1"/>
        <v>0</v>
      </c>
      <c r="K191" s="63">
        <f ca="1"/>
        <v>0</v>
      </c>
      <c r="L191" s="63">
        <f ca="1"/>
        <v>0</v>
      </c>
      <c r="M191" s="63">
        <f ca="1"/>
        <v>0</v>
      </c>
      <c r="N191" s="63">
        <f ca="1"/>
        <v>0</v>
      </c>
      <c r="O191" s="63">
        <f ca="1"/>
        <v>0</v>
      </c>
      <c r="P191" s="67">
        <v>189</v>
      </c>
    </row>
    <row r="192" spans="1:16">
      <c r="A192" s="63" t="str">
        <f ca="1"/>
        <v>IBAI FLORES</v>
      </c>
      <c r="B192" s="63" t="str">
        <f ca="1"/>
        <v>Basauri</v>
      </c>
      <c r="C192" s="64" t="str">
        <f ca="1"/>
        <v>JUV</v>
      </c>
      <c r="D192" s="64" t="str">
        <f ca="1"/>
        <v>M</v>
      </c>
      <c r="E192" s="63">
        <f ca="1"/>
        <v>2007</v>
      </c>
      <c r="F192" s="63">
        <f ca="1"/>
        <v>0</v>
      </c>
      <c r="G192" s="63">
        <f ca="1"/>
        <v>0</v>
      </c>
      <c r="H192" s="63">
        <f ca="1"/>
        <v>0</v>
      </c>
      <c r="I192" s="63">
        <f ca="1"/>
        <v>0</v>
      </c>
      <c r="J192" s="63">
        <f ca="1"/>
        <v>0</v>
      </c>
      <c r="K192" s="63">
        <f ca="1"/>
        <v>0</v>
      </c>
      <c r="L192" s="63">
        <f ca="1"/>
        <v>0</v>
      </c>
      <c r="M192" s="63">
        <f ca="1"/>
        <v>0</v>
      </c>
      <c r="N192" s="63">
        <f ca="1"/>
        <v>0</v>
      </c>
      <c r="O192" s="63">
        <f ca="1"/>
        <v>0</v>
      </c>
      <c r="P192" s="67">
        <v>190</v>
      </c>
    </row>
    <row r="193" spans="1:16">
      <c r="A193" s="63" t="str">
        <f ca="1"/>
        <v>RUBEN ESTABILLO</v>
      </c>
      <c r="B193" s="63" t="str">
        <f ca="1"/>
        <v>Gailak</v>
      </c>
      <c r="C193" s="64" t="str">
        <f ca="1"/>
        <v>V-40</v>
      </c>
      <c r="D193" s="64" t="str">
        <f ca="1"/>
        <v>M</v>
      </c>
      <c r="E193" s="63">
        <f ca="1"/>
        <v>1981</v>
      </c>
      <c r="F193" s="63">
        <f ca="1"/>
        <v>0</v>
      </c>
      <c r="G193" s="63">
        <f ca="1"/>
        <v>0</v>
      </c>
      <c r="H193" s="63">
        <f ca="1"/>
        <v>0</v>
      </c>
      <c r="I193" s="63">
        <f ca="1"/>
        <v>0</v>
      </c>
      <c r="J193" s="63">
        <f ca="1"/>
        <v>0</v>
      </c>
      <c r="K193" s="63">
        <f ca="1"/>
        <v>0</v>
      </c>
      <c r="L193" s="63">
        <f ca="1"/>
        <v>0</v>
      </c>
      <c r="M193" s="63">
        <f ca="1"/>
        <v>0</v>
      </c>
      <c r="N193" s="63">
        <f ca="1"/>
        <v>0</v>
      </c>
      <c r="O193" s="63">
        <f ca="1"/>
        <v>0</v>
      </c>
      <c r="P193" s="67">
        <v>191</v>
      </c>
    </row>
    <row r="194" spans="1:16">
      <c r="A194" s="63" t="str">
        <f ca="1"/>
        <v>UNAX HOZ</v>
      </c>
      <c r="B194" s="63" t="str">
        <f ca="1"/>
        <v>Gasteiz</v>
      </c>
      <c r="C194" s="64" t="str">
        <f ca="1"/>
        <v>JUV</v>
      </c>
      <c r="D194" s="64" t="str">
        <f ca="1"/>
        <v>M</v>
      </c>
      <c r="E194" s="63">
        <f ca="1"/>
        <v>2008</v>
      </c>
      <c r="F194" s="63">
        <f ca="1"/>
        <v>0</v>
      </c>
      <c r="G194" s="63">
        <f ca="1"/>
        <v>0</v>
      </c>
      <c r="H194" s="63">
        <f ca="1"/>
        <v>0</v>
      </c>
      <c r="I194" s="63">
        <f ca="1"/>
        <v>0</v>
      </c>
      <c r="J194" s="63">
        <f ca="1"/>
        <v>0</v>
      </c>
      <c r="K194" s="63">
        <f ca="1"/>
        <v>0</v>
      </c>
      <c r="L194" s="63">
        <f ca="1"/>
        <v>0</v>
      </c>
      <c r="M194" s="63">
        <f ca="1"/>
        <v>0</v>
      </c>
      <c r="N194" s="63">
        <f ca="1"/>
        <v>0</v>
      </c>
      <c r="O194" s="63">
        <f ca="1"/>
        <v>0</v>
      </c>
      <c r="P194" s="67">
        <v>192</v>
      </c>
    </row>
    <row r="195" spans="1:16">
      <c r="A195" s="63" t="str">
        <f ca="1"/>
        <v>ALBERTO ECHEVERRIA</v>
      </c>
      <c r="B195" s="63" t="str">
        <f ca="1"/>
        <v>Atss</v>
      </c>
      <c r="C195" s="64" t="str">
        <f ca="1"/>
        <v>V-50</v>
      </c>
      <c r="D195" s="64" t="str">
        <f ca="1"/>
        <v>M</v>
      </c>
      <c r="E195" s="63">
        <f ca="1"/>
        <v>0</v>
      </c>
      <c r="F195" s="63">
        <f ca="1"/>
        <v>0</v>
      </c>
      <c r="G195" s="63">
        <f ca="1"/>
        <v>0</v>
      </c>
      <c r="H195" s="63">
        <f ca="1"/>
        <v>0</v>
      </c>
      <c r="I195" s="63">
        <f ca="1"/>
        <v>0</v>
      </c>
      <c r="J195" s="63">
        <f ca="1"/>
        <v>0</v>
      </c>
      <c r="K195" s="63">
        <f ca="1"/>
        <v>0</v>
      </c>
      <c r="L195" s="63">
        <f ca="1"/>
        <v>0</v>
      </c>
      <c r="M195" s="63">
        <f ca="1"/>
        <v>0</v>
      </c>
      <c r="N195" s="63">
        <f ca="1"/>
        <v>0</v>
      </c>
      <c r="O195" s="63">
        <f ca="1"/>
        <v>0</v>
      </c>
      <c r="P195" s="67">
        <v>193</v>
      </c>
    </row>
    <row r="196" spans="1:16">
      <c r="A196" s="63" t="str">
        <f ca="1"/>
        <v>BEÑAT GARCIA</v>
      </c>
      <c r="B196" s="63" t="str">
        <f ca="1"/>
        <v>Atss</v>
      </c>
      <c r="C196" s="64" t="str">
        <f ca="1"/>
        <v>JUV</v>
      </c>
      <c r="D196" s="64" t="str">
        <f ca="1"/>
        <v>M</v>
      </c>
      <c r="E196" s="63">
        <f ca="1"/>
        <v>2007</v>
      </c>
      <c r="F196" s="63">
        <f ca="1"/>
        <v>0</v>
      </c>
      <c r="G196" s="63">
        <f ca="1"/>
        <v>0</v>
      </c>
      <c r="H196" s="63">
        <f ca="1"/>
        <v>0</v>
      </c>
      <c r="I196" s="63">
        <f ca="1"/>
        <v>0</v>
      </c>
      <c r="J196" s="63">
        <f ca="1"/>
        <v>0</v>
      </c>
      <c r="K196" s="63">
        <f ca="1"/>
        <v>0</v>
      </c>
      <c r="L196" s="63">
        <f ca="1"/>
        <v>0</v>
      </c>
      <c r="M196" s="63">
        <f ca="1"/>
        <v>0</v>
      </c>
      <c r="N196" s="63">
        <f ca="1"/>
        <v>0</v>
      </c>
      <c r="O196" s="63">
        <f ca="1"/>
        <v>0</v>
      </c>
      <c r="P196" s="67">
        <v>194</v>
      </c>
    </row>
    <row r="197" spans="1:16">
      <c r="A197" s="63" t="str">
        <f ca="1"/>
        <v>CRISTIAN MARIA ZULAICA</v>
      </c>
      <c r="B197" s="63" t="str">
        <f ca="1"/>
        <v>Atss</v>
      </c>
      <c r="C197" s="64" t="str">
        <f ca="1"/>
        <v>V-50</v>
      </c>
      <c r="D197" s="64" t="str">
        <f ca="1"/>
        <v>M</v>
      </c>
      <c r="E197" s="63">
        <f ca="1"/>
        <v>0</v>
      </c>
      <c r="F197" s="63">
        <f ca="1"/>
        <v>0</v>
      </c>
      <c r="G197" s="63">
        <f ca="1"/>
        <v>0</v>
      </c>
      <c r="H197" s="63">
        <f ca="1"/>
        <v>0</v>
      </c>
      <c r="I197" s="63">
        <f ca="1"/>
        <v>0</v>
      </c>
      <c r="J197" s="63">
        <f ca="1"/>
        <v>0</v>
      </c>
      <c r="K197" s="63">
        <f ca="1"/>
        <v>0</v>
      </c>
      <c r="L197" s="63">
        <f ca="1"/>
        <v>0</v>
      </c>
      <c r="M197" s="63">
        <f ca="1"/>
        <v>0</v>
      </c>
      <c r="N197" s="63">
        <f ca="1"/>
        <v>0</v>
      </c>
      <c r="O197" s="63">
        <f ca="1"/>
        <v>0</v>
      </c>
      <c r="P197" s="67">
        <v>195</v>
      </c>
    </row>
    <row r="198" spans="1:16">
      <c r="A198" s="63" t="str">
        <f ca="1"/>
        <v>ALVARO RODRIGUEZ</v>
      </c>
      <c r="B198" s="63" t="str">
        <f ca="1"/>
        <v>Atss</v>
      </c>
      <c r="C198" s="64" t="str">
        <f ca="1"/>
        <v>V-50</v>
      </c>
      <c r="D198" s="64" t="str">
        <f ca="1"/>
        <v>M</v>
      </c>
      <c r="E198" s="63">
        <f ca="1"/>
        <v>0</v>
      </c>
      <c r="F198" s="63">
        <f ca="1"/>
        <v>0</v>
      </c>
      <c r="G198" s="63">
        <f ca="1"/>
        <v>0</v>
      </c>
      <c r="H198" s="63">
        <f ca="1"/>
        <v>0</v>
      </c>
      <c r="I198" s="63">
        <f ca="1"/>
        <v>0</v>
      </c>
      <c r="J198" s="63">
        <f ca="1"/>
        <v>0</v>
      </c>
      <c r="K198" s="63">
        <f ca="1"/>
        <v>0</v>
      </c>
      <c r="L198" s="63">
        <f ca="1"/>
        <v>0</v>
      </c>
      <c r="M198" s="63">
        <f ca="1"/>
        <v>0</v>
      </c>
      <c r="N198" s="63">
        <f ca="1"/>
        <v>0</v>
      </c>
      <c r="O198" s="63">
        <f ca="1"/>
        <v>0</v>
      </c>
      <c r="P198" s="67">
        <v>196</v>
      </c>
    </row>
    <row r="199" spans="1:16">
      <c r="A199" s="63" t="str">
        <f ca="1"/>
        <v>HAIYANG BARTOLOME</v>
      </c>
      <c r="B199" s="63" t="str">
        <f ca="1"/>
        <v>Leka Enea</v>
      </c>
      <c r="C199" s="64" t="str">
        <f ca="1"/>
        <v>JUV</v>
      </c>
      <c r="D199" s="64" t="str">
        <f ca="1"/>
        <v>M</v>
      </c>
      <c r="E199" s="63">
        <f ca="1"/>
        <v>2007</v>
      </c>
      <c r="F199" s="63">
        <f ca="1"/>
        <v>0</v>
      </c>
      <c r="G199" s="63">
        <f ca="1"/>
        <v>0</v>
      </c>
      <c r="H199" s="63">
        <f ca="1"/>
        <v>0</v>
      </c>
      <c r="I199" s="63">
        <f ca="1"/>
        <v>0</v>
      </c>
      <c r="J199" s="63">
        <f ca="1"/>
        <v>0</v>
      </c>
      <c r="K199" s="63">
        <f ca="1"/>
        <v>0</v>
      </c>
      <c r="L199" s="63">
        <f ca="1"/>
        <v>0</v>
      </c>
      <c r="M199" s="63">
        <f ca="1"/>
        <v>0</v>
      </c>
      <c r="N199" s="63">
        <f ca="1"/>
        <v>0</v>
      </c>
      <c r="O199" s="63">
        <f ca="1"/>
        <v>0</v>
      </c>
      <c r="P199" s="67">
        <v>197</v>
      </c>
    </row>
    <row r="200" spans="1:16">
      <c r="A200" s="63" t="str">
        <f ca="1"/>
        <v>SERGIO RODRIGUEZ</v>
      </c>
      <c r="B200" s="63" t="str">
        <f ca="1"/>
        <v>Leka Enea</v>
      </c>
      <c r="C200" s="64" t="str">
        <f ca="1"/>
        <v>V-40</v>
      </c>
      <c r="D200" s="64" t="str">
        <f ca="1"/>
        <v>M</v>
      </c>
      <c r="E200" s="63">
        <f ca="1"/>
        <v>0</v>
      </c>
      <c r="F200" s="63">
        <f ca="1"/>
        <v>0</v>
      </c>
      <c r="G200" s="63">
        <f ca="1"/>
        <v>0</v>
      </c>
      <c r="H200" s="63">
        <f ca="1"/>
        <v>0</v>
      </c>
      <c r="I200" s="63">
        <f ca="1"/>
        <v>0</v>
      </c>
      <c r="J200" s="63">
        <f ca="1"/>
        <v>0</v>
      </c>
      <c r="K200" s="63">
        <f ca="1"/>
        <v>0</v>
      </c>
      <c r="L200" s="63">
        <f ca="1"/>
        <v>0</v>
      </c>
      <c r="M200" s="63">
        <f ca="1"/>
        <v>0</v>
      </c>
      <c r="N200" s="63">
        <f ca="1"/>
        <v>0</v>
      </c>
      <c r="O200" s="63">
        <f ca="1"/>
        <v>0</v>
      </c>
      <c r="P200" s="67">
        <v>198</v>
      </c>
    </row>
    <row r="201" spans="1:16">
      <c r="A201" s="63" t="str">
        <f ca="1"/>
        <v>VICTOR SANTAMARTA</v>
      </c>
      <c r="B201" s="63" t="str">
        <f ca="1"/>
        <v>Leka Enea</v>
      </c>
      <c r="C201" s="64" t="str">
        <f ca="1"/>
        <v>V-50</v>
      </c>
      <c r="D201" s="64" t="str">
        <f ca="1"/>
        <v>M</v>
      </c>
      <c r="E201" s="63">
        <f ca="1"/>
        <v>1971</v>
      </c>
      <c r="F201" s="63">
        <f ca="1"/>
        <v>0</v>
      </c>
      <c r="G201" s="63">
        <f ca="1"/>
        <v>0</v>
      </c>
      <c r="H201" s="63">
        <f ca="1"/>
        <v>0</v>
      </c>
      <c r="I201" s="63">
        <f ca="1"/>
        <v>0</v>
      </c>
      <c r="J201" s="63">
        <f ca="1"/>
        <v>0</v>
      </c>
      <c r="K201" s="63">
        <f ca="1"/>
        <v>0</v>
      </c>
      <c r="L201" s="63">
        <f ca="1"/>
        <v>0</v>
      </c>
      <c r="M201" s="63">
        <f ca="1"/>
        <v>0</v>
      </c>
      <c r="N201" s="63">
        <f ca="1"/>
        <v>0</v>
      </c>
      <c r="O201" s="63">
        <f ca="1"/>
        <v>0</v>
      </c>
      <c r="P201" s="67">
        <v>199</v>
      </c>
    </row>
    <row r="202" spans="1:16">
      <c r="A202" s="63" t="str">
        <f ca="1"/>
        <v>ENEKO LASALDE</v>
      </c>
      <c r="B202" s="63" t="str">
        <f ca="1"/>
        <v>Fortuna</v>
      </c>
      <c r="C202" s="64" t="str">
        <f ca="1"/>
        <v>CAD</v>
      </c>
      <c r="D202" s="64" t="str">
        <f ca="1"/>
        <v>M</v>
      </c>
      <c r="E202" s="63">
        <f ca="1"/>
        <v>2010</v>
      </c>
      <c r="F202" s="63">
        <f ca="1"/>
        <v>0</v>
      </c>
      <c r="G202" s="63">
        <f ca="1"/>
        <v>0</v>
      </c>
      <c r="H202" s="63">
        <f ca="1"/>
        <v>0</v>
      </c>
      <c r="I202" s="63">
        <f ca="1"/>
        <v>0</v>
      </c>
      <c r="J202" s="63">
        <f ca="1"/>
        <v>0</v>
      </c>
      <c r="K202" s="63">
        <f ca="1"/>
        <v>0</v>
      </c>
      <c r="L202" s="63">
        <f ca="1"/>
        <v>0</v>
      </c>
      <c r="M202" s="63">
        <f ca="1"/>
        <v>0</v>
      </c>
      <c r="N202" s="63">
        <f ca="1"/>
        <v>0</v>
      </c>
      <c r="O202" s="63">
        <f ca="1"/>
        <v>0</v>
      </c>
      <c r="P202" s="67">
        <v>200</v>
      </c>
    </row>
    <row r="203" spans="1:16">
      <c r="A203" s="63" t="str">
        <f ca="1"/>
        <v>EKAIN IRIARTE</v>
      </c>
      <c r="B203" s="63" t="str">
        <f ca="1"/>
        <v>Fortuna</v>
      </c>
      <c r="C203" s="64" t="str">
        <f ca="1"/>
        <v>CAD</v>
      </c>
      <c r="D203" s="64" t="str">
        <f ca="1"/>
        <v>M</v>
      </c>
      <c r="E203" s="63">
        <f ca="1"/>
        <v>2010</v>
      </c>
      <c r="F203" s="63">
        <f ca="1"/>
        <v>0</v>
      </c>
      <c r="G203" s="63">
        <f ca="1"/>
        <v>0</v>
      </c>
      <c r="H203" s="63">
        <f ca="1"/>
        <v>0</v>
      </c>
      <c r="I203" s="63">
        <f ca="1"/>
        <v>0</v>
      </c>
      <c r="J203" s="63">
        <f ca="1"/>
        <v>0</v>
      </c>
      <c r="K203" s="63">
        <f ca="1"/>
        <v>0</v>
      </c>
      <c r="L203" s="63">
        <f ca="1"/>
        <v>0</v>
      </c>
      <c r="M203" s="63">
        <f ca="1"/>
        <v>0</v>
      </c>
      <c r="N203" s="63">
        <f ca="1"/>
        <v>0</v>
      </c>
      <c r="O203" s="63">
        <f ca="1"/>
        <v>0</v>
      </c>
      <c r="P203" s="67">
        <v>201</v>
      </c>
    </row>
    <row r="204" spans="1:16">
      <c r="A204" s="63" t="str">
        <f ca="1"/>
        <v>PEIO GASPAR</v>
      </c>
      <c r="B204" s="63" t="str">
        <f ca="1"/>
        <v>Koipus</v>
      </c>
      <c r="C204" s="64" t="str">
        <f ca="1"/>
        <v>SEN</v>
      </c>
      <c r="D204" s="64" t="str">
        <f ca="1"/>
        <v>M</v>
      </c>
      <c r="E204" s="63">
        <f ca="1"/>
        <v>1999</v>
      </c>
      <c r="F204" s="63">
        <f ca="1"/>
        <v>0</v>
      </c>
      <c r="G204" s="63">
        <f ca="1"/>
        <v>0</v>
      </c>
      <c r="H204" s="63">
        <f ca="1"/>
        <v>0</v>
      </c>
      <c r="I204" s="63">
        <f ca="1"/>
        <v>0</v>
      </c>
      <c r="J204" s="63">
        <f ca="1"/>
        <v>0</v>
      </c>
      <c r="K204" s="63">
        <f ca="1"/>
        <v>0</v>
      </c>
      <c r="L204" s="63">
        <f ca="1"/>
        <v>0</v>
      </c>
      <c r="M204" s="63">
        <f ca="1"/>
        <v>0</v>
      </c>
      <c r="N204" s="63">
        <f ca="1"/>
        <v>0</v>
      </c>
      <c r="O204" s="63">
        <f ca="1"/>
        <v>0</v>
      </c>
      <c r="P204" s="67">
        <v>202</v>
      </c>
    </row>
    <row r="205" spans="1:16">
      <c r="A205" s="63" t="str">
        <f ca="1"/>
        <v>NOELIA TEIJEIRO</v>
      </c>
      <c r="B205" s="63" t="str">
        <f ca="1"/>
        <v>Atss</v>
      </c>
      <c r="C205" s="64" t="str">
        <f ca="1"/>
        <v>SEN</v>
      </c>
      <c r="D205" s="64" t="str">
        <f ca="1"/>
        <v>F</v>
      </c>
      <c r="E205" s="63">
        <f ca="1"/>
        <v>0</v>
      </c>
      <c r="F205" s="63">
        <f ca="1"/>
        <v>0</v>
      </c>
      <c r="G205" s="63">
        <f ca="1"/>
        <v>0</v>
      </c>
      <c r="H205" s="63">
        <f ca="1"/>
        <v>0</v>
      </c>
      <c r="I205" s="63">
        <f ca="1"/>
        <v>0</v>
      </c>
      <c r="J205" s="63">
        <f ca="1"/>
        <v>0</v>
      </c>
      <c r="K205" s="63">
        <f ca="1"/>
        <v>0</v>
      </c>
      <c r="L205" s="63">
        <f ca="1"/>
        <v>0</v>
      </c>
      <c r="M205" s="63">
        <f ca="1"/>
        <v>0</v>
      </c>
      <c r="N205" s="63">
        <f ca="1"/>
        <v>0</v>
      </c>
      <c r="O205" s="63">
        <f ca="1"/>
        <v>0</v>
      </c>
      <c r="P205" s="67">
        <v>203</v>
      </c>
    </row>
    <row r="206" spans="1:16">
      <c r="A206" s="63" t="str">
        <f ca="1"/>
        <v>ANNE FELIPE</v>
      </c>
      <c r="B206" s="63" t="str">
        <f ca="1"/>
        <v>Basauri</v>
      </c>
      <c r="C206" s="64" t="str">
        <f ca="1"/>
        <v>S21</v>
      </c>
      <c r="D206" s="64" t="str">
        <f ca="1"/>
        <v>F</v>
      </c>
      <c r="E206" s="63">
        <f ca="1"/>
        <v>2005</v>
      </c>
      <c r="F206" s="63">
        <f ca="1"/>
        <v>0</v>
      </c>
      <c r="G206" s="63">
        <f ca="1"/>
        <v>0</v>
      </c>
      <c r="H206" s="63">
        <f ca="1"/>
        <v>0</v>
      </c>
      <c r="I206" s="63">
        <f ca="1"/>
        <v>0</v>
      </c>
      <c r="J206" s="63">
        <f ca="1"/>
        <v>0</v>
      </c>
      <c r="K206" s="63">
        <f ca="1"/>
        <v>0</v>
      </c>
      <c r="L206" s="63">
        <f ca="1"/>
        <v>0</v>
      </c>
      <c r="M206" s="63">
        <f ca="1"/>
        <v>0</v>
      </c>
      <c r="N206" s="63">
        <f ca="1"/>
        <v>0</v>
      </c>
      <c r="O206" s="63">
        <f ca="1"/>
        <v>0</v>
      </c>
      <c r="P206" s="67">
        <v>204</v>
      </c>
    </row>
    <row r="207" spans="1:16">
      <c r="A207" s="63" t="str">
        <f ca="1"/>
        <v>XABI MARTIN</v>
      </c>
      <c r="B207" s="63" t="str">
        <f ca="1"/>
        <v>Beraun</v>
      </c>
      <c r="C207" s="64" t="str">
        <f ca="1"/>
        <v>JUV</v>
      </c>
      <c r="D207" s="64" t="str">
        <f ca="1"/>
        <v>M</v>
      </c>
      <c r="E207" s="63">
        <f ca="1"/>
        <v>2008</v>
      </c>
      <c r="F207" s="63">
        <f ca="1"/>
        <v>0</v>
      </c>
      <c r="G207" s="63">
        <f ca="1"/>
        <v>0</v>
      </c>
      <c r="H207" s="63">
        <f ca="1"/>
        <v>0</v>
      </c>
      <c r="I207" s="63">
        <f ca="1"/>
        <v>0</v>
      </c>
      <c r="J207" s="63">
        <f ca="1"/>
        <v>0</v>
      </c>
      <c r="K207" s="63">
        <f ca="1"/>
        <v>0</v>
      </c>
      <c r="L207" s="63">
        <f ca="1"/>
        <v>0</v>
      </c>
      <c r="M207" s="63">
        <f ca="1"/>
        <v>0</v>
      </c>
      <c r="N207" s="63">
        <f ca="1"/>
        <v>0</v>
      </c>
      <c r="O207" s="63">
        <f ca="1"/>
        <v>0</v>
      </c>
      <c r="P207" s="67">
        <v>205</v>
      </c>
    </row>
    <row r="208" spans="1:16">
      <c r="A208" s="63" t="str">
        <f ca="1"/>
        <v>ALEX PALACIOS</v>
      </c>
      <c r="B208" s="63" t="str">
        <f ca="1"/>
        <v>Beraun</v>
      </c>
      <c r="C208" s="64" t="str">
        <f ca="1"/>
        <v>BEN</v>
      </c>
      <c r="D208" s="64" t="str">
        <f ca="1"/>
        <v>M</v>
      </c>
      <c r="E208" s="63">
        <f ca="1"/>
        <v>0</v>
      </c>
      <c r="F208" s="63">
        <f ca="1"/>
        <v>0</v>
      </c>
      <c r="G208" s="63">
        <f ca="1"/>
        <v>0</v>
      </c>
      <c r="H208" s="63">
        <f ca="1"/>
        <v>0</v>
      </c>
      <c r="I208" s="63">
        <f ca="1"/>
        <v>0</v>
      </c>
      <c r="J208" s="63">
        <f ca="1"/>
        <v>0</v>
      </c>
      <c r="K208" s="63">
        <f ca="1"/>
        <v>0</v>
      </c>
      <c r="L208" s="63">
        <f ca="1"/>
        <v>0</v>
      </c>
      <c r="M208" s="63">
        <f ca="1"/>
        <v>0</v>
      </c>
      <c r="N208" s="63">
        <f ca="1"/>
        <v>0</v>
      </c>
      <c r="O208" s="63">
        <f ca="1"/>
        <v>0</v>
      </c>
      <c r="P208" s="67">
        <v>206</v>
      </c>
    </row>
    <row r="209" spans="1:16">
      <c r="A209" s="63" t="str">
        <f ca="1"/>
        <v>THIAGO TEJADA</v>
      </c>
      <c r="B209" s="63" t="str">
        <f ca="1"/>
        <v>Gasteiz</v>
      </c>
      <c r="C209" s="64" t="str">
        <f ca="1"/>
        <v>BEN</v>
      </c>
      <c r="D209" s="64" t="str">
        <f ca="1"/>
        <v>M</v>
      </c>
      <c r="E209" s="63">
        <f ca="1"/>
        <v>0</v>
      </c>
      <c r="F209" s="63">
        <f ca="1"/>
        <v>0</v>
      </c>
      <c r="G209" s="63">
        <f ca="1"/>
        <v>0</v>
      </c>
      <c r="H209" s="63">
        <f ca="1"/>
        <v>0</v>
      </c>
      <c r="I209" s="63">
        <f ca="1"/>
        <v>0</v>
      </c>
      <c r="J209" s="63">
        <f ca="1"/>
        <v>0</v>
      </c>
      <c r="K209" s="63">
        <f ca="1"/>
        <v>0</v>
      </c>
      <c r="L209" s="63">
        <f ca="1"/>
        <v>0</v>
      </c>
      <c r="M209" s="63">
        <f ca="1"/>
        <v>0</v>
      </c>
      <c r="N209" s="63">
        <f ca="1"/>
        <v>0</v>
      </c>
      <c r="O209" s="63">
        <f ca="1"/>
        <v>0</v>
      </c>
      <c r="P209" s="67">
        <v>207</v>
      </c>
    </row>
    <row r="210" spans="1:16">
      <c r="A210" s="63" t="str">
        <f ca="1"/>
        <v>PIERO FERNANDEZ</v>
      </c>
      <c r="B210" s="63" t="str">
        <f ca="1"/>
        <v>Gasteiz</v>
      </c>
      <c r="C210" s="64" t="str">
        <f ca="1"/>
        <v>BEN</v>
      </c>
      <c r="D210" s="64" t="str">
        <f ca="1"/>
        <v>M</v>
      </c>
      <c r="E210" s="63">
        <f ca="1"/>
        <v>0</v>
      </c>
      <c r="F210" s="63">
        <f ca="1"/>
        <v>0</v>
      </c>
      <c r="G210" s="63">
        <f ca="1"/>
        <v>0</v>
      </c>
      <c r="H210" s="63">
        <f ca="1"/>
        <v>0</v>
      </c>
      <c r="I210" s="63">
        <f ca="1"/>
        <v>0</v>
      </c>
      <c r="J210" s="63">
        <f ca="1"/>
        <v>0</v>
      </c>
      <c r="K210" s="63">
        <f ca="1"/>
        <v>0</v>
      </c>
      <c r="L210" s="63">
        <f ca="1"/>
        <v>0</v>
      </c>
      <c r="M210" s="63">
        <f ca="1"/>
        <v>0</v>
      </c>
      <c r="N210" s="63">
        <f ca="1"/>
        <v>0</v>
      </c>
      <c r="O210" s="63">
        <f ca="1"/>
        <v>0</v>
      </c>
      <c r="P210" s="67">
        <v>208</v>
      </c>
    </row>
    <row r="211" spans="1:16">
      <c r="A211" s="63" t="str">
        <f ca="1"/>
        <v>OIER ARIZTI</v>
      </c>
      <c r="B211" s="63" t="str">
        <f ca="1"/>
        <v>Gasteiz</v>
      </c>
      <c r="C211" s="64" t="str">
        <f ca="1"/>
        <v>SEN</v>
      </c>
      <c r="D211" s="64" t="str">
        <f ca="1"/>
        <v>M</v>
      </c>
      <c r="E211" s="63">
        <f ca="1"/>
        <v>0</v>
      </c>
      <c r="F211" s="63">
        <f ca="1"/>
        <v>0</v>
      </c>
      <c r="G211" s="63">
        <f ca="1"/>
        <v>0</v>
      </c>
      <c r="H211" s="63">
        <f ca="1"/>
        <v>0</v>
      </c>
      <c r="I211" s="63">
        <f ca="1"/>
        <v>0</v>
      </c>
      <c r="J211" s="63">
        <f ca="1"/>
        <v>0</v>
      </c>
      <c r="K211" s="63">
        <f ca="1"/>
        <v>0</v>
      </c>
      <c r="L211" s="63">
        <f ca="1"/>
        <v>0</v>
      </c>
      <c r="M211" s="63">
        <f ca="1"/>
        <v>0</v>
      </c>
      <c r="N211" s="63">
        <f ca="1"/>
        <v>0</v>
      </c>
      <c r="O211" s="63">
        <f ca="1"/>
        <v>0</v>
      </c>
      <c r="P211" s="67">
        <v>209</v>
      </c>
    </row>
    <row r="212" spans="1:16">
      <c r="A212" s="65" t="str">
        <f ca="1"/>
        <v>UNAI DIAZ DE SARRALDE</v>
      </c>
      <c r="B212" s="65" t="str">
        <f ca="1"/>
        <v>Gasteiz</v>
      </c>
      <c r="C212" s="66" t="str">
        <f ca="1"/>
        <v>S21</v>
      </c>
      <c r="D212" s="66" t="str">
        <f ca="1"/>
        <v>M</v>
      </c>
      <c r="E212" s="65">
        <f ca="1"/>
        <v>0</v>
      </c>
      <c r="F212" s="65">
        <f ca="1"/>
        <v>0</v>
      </c>
      <c r="G212" s="65">
        <f ca="1"/>
        <v>0</v>
      </c>
      <c r="H212" s="65">
        <f ca="1"/>
        <v>0</v>
      </c>
      <c r="I212" s="65">
        <f ca="1"/>
        <v>0</v>
      </c>
      <c r="J212" s="65">
        <f ca="1"/>
        <v>0</v>
      </c>
      <c r="K212" s="65">
        <f ca="1"/>
        <v>0</v>
      </c>
      <c r="L212" s="65">
        <f ca="1"/>
        <v>0</v>
      </c>
      <c r="M212" s="65">
        <f ca="1"/>
        <v>0</v>
      </c>
      <c r="N212" s="65">
        <f ca="1"/>
        <v>0</v>
      </c>
      <c r="O212" s="65">
        <f ca="1"/>
        <v>0</v>
      </c>
      <c r="P212" s="70">
        <v>210</v>
      </c>
    </row>
    <row r="213" spans="1:16">
      <c r="A213" s="63" t="str">
        <f ca="1"/>
        <v>JOSE AUGUSTO ENA</v>
      </c>
      <c r="B213" s="63" t="str">
        <f ca="1"/>
        <v>Gasteiz</v>
      </c>
      <c r="C213" s="64" t="str">
        <f ca="1"/>
        <v>SEN</v>
      </c>
      <c r="D213" s="64" t="str">
        <f ca="1"/>
        <v>M</v>
      </c>
      <c r="E213" s="63">
        <f ca="1"/>
        <v>0</v>
      </c>
      <c r="F213" s="63">
        <f ca="1"/>
        <v>0</v>
      </c>
      <c r="G213" s="63">
        <f ca="1"/>
        <v>0</v>
      </c>
      <c r="H213" s="63">
        <f ca="1"/>
        <v>0</v>
      </c>
      <c r="I213" s="63">
        <f ca="1"/>
        <v>0</v>
      </c>
      <c r="J213" s="63">
        <f ca="1"/>
        <v>0</v>
      </c>
      <c r="K213" s="63">
        <f ca="1"/>
        <v>0</v>
      </c>
      <c r="L213" s="63">
        <f ca="1"/>
        <v>0</v>
      </c>
      <c r="M213" s="63">
        <f ca="1"/>
        <v>0</v>
      </c>
      <c r="N213" s="63">
        <f ca="1"/>
        <v>0</v>
      </c>
      <c r="O213" s="63">
        <f ca="1"/>
        <v>0</v>
      </c>
      <c r="P213" s="67">
        <v>211</v>
      </c>
    </row>
    <row r="214" spans="1:16">
      <c r="A214" s="63" t="str">
        <f ca="1"/>
        <v>IKER GONZALEZ</v>
      </c>
      <c r="B214" s="63" t="str">
        <f ca="1"/>
        <v>Gasteiz</v>
      </c>
      <c r="C214" s="64" t="str">
        <f ca="1"/>
        <v>SEN</v>
      </c>
      <c r="D214" s="64" t="str">
        <f ca="1"/>
        <v>M</v>
      </c>
      <c r="E214" s="63">
        <f ca="1"/>
        <v>0</v>
      </c>
      <c r="F214" s="63">
        <f ca="1"/>
        <v>0</v>
      </c>
      <c r="G214" s="63">
        <f ca="1"/>
        <v>0</v>
      </c>
      <c r="H214" s="63">
        <f ca="1"/>
        <v>0</v>
      </c>
      <c r="I214" s="63">
        <f ca="1"/>
        <v>0</v>
      </c>
      <c r="J214" s="63">
        <f ca="1"/>
        <v>0</v>
      </c>
      <c r="K214" s="63">
        <f ca="1"/>
        <v>0</v>
      </c>
      <c r="L214" s="63">
        <f ca="1"/>
        <v>0</v>
      </c>
      <c r="M214" s="63">
        <f ca="1"/>
        <v>0</v>
      </c>
      <c r="N214" s="63">
        <f ca="1"/>
        <v>0</v>
      </c>
      <c r="O214" s="63">
        <f ca="1"/>
        <v>0</v>
      </c>
      <c r="P214" s="67">
        <v>212</v>
      </c>
    </row>
    <row r="215" spans="1:16">
      <c r="A215" s="63" t="str">
        <f ca="1"/>
        <v>IKER LABARGA</v>
      </c>
      <c r="B215" s="63" t="str">
        <f ca="1"/>
        <v>Gasteiz</v>
      </c>
      <c r="C215" s="64" t="str">
        <f ca="1"/>
        <v>SEN</v>
      </c>
      <c r="D215" s="64" t="str">
        <f ca="1"/>
        <v>M</v>
      </c>
      <c r="E215" s="63">
        <f ca="1"/>
        <v>0</v>
      </c>
      <c r="F215" s="63">
        <f ca="1"/>
        <v>0</v>
      </c>
      <c r="G215" s="63">
        <f ca="1"/>
        <v>0</v>
      </c>
      <c r="H215" s="63">
        <f ca="1"/>
        <v>0</v>
      </c>
      <c r="I215" s="63">
        <f ca="1"/>
        <v>0</v>
      </c>
      <c r="J215" s="63">
        <f ca="1"/>
        <v>0</v>
      </c>
      <c r="K215" s="63">
        <f ca="1"/>
        <v>0</v>
      </c>
      <c r="L215" s="63">
        <f ca="1"/>
        <v>0</v>
      </c>
      <c r="M215" s="63">
        <f ca="1"/>
        <v>0</v>
      </c>
      <c r="N215" s="63">
        <f ca="1"/>
        <v>0</v>
      </c>
      <c r="O215" s="63">
        <f ca="1"/>
        <v>0</v>
      </c>
      <c r="P215" s="67">
        <v>213</v>
      </c>
    </row>
    <row r="216" spans="1:16">
      <c r="A216" s="63" t="str">
        <f ca="1"/>
        <v>JESUS MARIA RUBIO</v>
      </c>
      <c r="B216" s="63" t="str">
        <f ca="1"/>
        <v>Gasteiz</v>
      </c>
      <c r="C216" s="64" t="str">
        <f ca="1"/>
        <v>V-50</v>
      </c>
      <c r="D216" s="64" t="str">
        <f ca="1"/>
        <v>M</v>
      </c>
      <c r="E216" s="63">
        <f ca="1"/>
        <v>0</v>
      </c>
      <c r="F216" s="63">
        <f ca="1"/>
        <v>0</v>
      </c>
      <c r="G216" s="63">
        <f ca="1"/>
        <v>0</v>
      </c>
      <c r="H216" s="63">
        <f ca="1"/>
        <v>0</v>
      </c>
      <c r="I216" s="63">
        <f ca="1"/>
        <v>0</v>
      </c>
      <c r="J216" s="63">
        <f ca="1"/>
        <v>0</v>
      </c>
      <c r="K216" s="63">
        <f ca="1"/>
        <v>0</v>
      </c>
      <c r="L216" s="63">
        <f ca="1"/>
        <v>0</v>
      </c>
      <c r="M216" s="63">
        <f ca="1"/>
        <v>0</v>
      </c>
      <c r="N216" s="63">
        <f ca="1"/>
        <v>0</v>
      </c>
      <c r="O216" s="63">
        <f ca="1"/>
        <v>0</v>
      </c>
      <c r="P216" s="67">
        <v>214</v>
      </c>
    </row>
    <row r="217" spans="1:16">
      <c r="A217" s="63" t="str">
        <f ca="1"/>
        <v>LUCAS TOJAL</v>
      </c>
      <c r="B217" s="63" t="str">
        <f ca="1"/>
        <v>Gasteiz</v>
      </c>
      <c r="C217" s="64" t="str">
        <f ca="1"/>
        <v>SEN</v>
      </c>
      <c r="D217" s="64" t="str">
        <f ca="1"/>
        <v>M</v>
      </c>
      <c r="E217" s="63">
        <f ca="1"/>
        <v>0</v>
      </c>
      <c r="F217" s="63">
        <f ca="1"/>
        <v>0</v>
      </c>
      <c r="G217" s="63">
        <f ca="1"/>
        <v>0</v>
      </c>
      <c r="H217" s="63">
        <f ca="1"/>
        <v>0</v>
      </c>
      <c r="I217" s="63">
        <f ca="1"/>
        <v>0</v>
      </c>
      <c r="J217" s="63">
        <f ca="1"/>
        <v>0</v>
      </c>
      <c r="K217" s="63">
        <f ca="1"/>
        <v>0</v>
      </c>
      <c r="L217" s="63">
        <f ca="1"/>
        <v>0</v>
      </c>
      <c r="M217" s="63">
        <f ca="1"/>
        <v>0</v>
      </c>
      <c r="N217" s="63">
        <f ca="1"/>
        <v>0</v>
      </c>
      <c r="O217" s="63">
        <f ca="1"/>
        <v>0</v>
      </c>
      <c r="P217" s="67">
        <v>215</v>
      </c>
    </row>
    <row r="218" spans="1:16">
      <c r="A218" s="63" t="str">
        <f ca="1"/>
        <v>OSCAR TORRECILLA</v>
      </c>
      <c r="B218" s="63" t="str">
        <f ca="1"/>
        <v>Gasteiz</v>
      </c>
      <c r="C218" s="64" t="str">
        <f ca="1"/>
        <v>V-50</v>
      </c>
      <c r="D218" s="64" t="str">
        <f ca="1"/>
        <v>M</v>
      </c>
      <c r="E218" s="63">
        <f ca="1"/>
        <v>0</v>
      </c>
      <c r="F218" s="63">
        <f ca="1"/>
        <v>0</v>
      </c>
      <c r="G218" s="63">
        <f ca="1"/>
        <v>0</v>
      </c>
      <c r="H218" s="63">
        <f ca="1"/>
        <v>0</v>
      </c>
      <c r="I218" s="63">
        <f ca="1"/>
        <v>0</v>
      </c>
      <c r="J218" s="63">
        <f ca="1"/>
        <v>0</v>
      </c>
      <c r="K218" s="63">
        <f ca="1"/>
        <v>0</v>
      </c>
      <c r="L218" s="63">
        <f ca="1"/>
        <v>0</v>
      </c>
      <c r="M218" s="63">
        <f ca="1"/>
        <v>0</v>
      </c>
      <c r="N218" s="63">
        <f ca="1"/>
        <v>0</v>
      </c>
      <c r="O218" s="63">
        <f ca="1"/>
        <v>0</v>
      </c>
      <c r="P218" s="67">
        <v>216</v>
      </c>
    </row>
    <row r="219" spans="1:16">
      <c r="A219" s="63" t="str">
        <f ca="1"/>
        <v>RAFAEL PLASENCIA</v>
      </c>
      <c r="B219" s="63" t="str">
        <f ca="1"/>
        <v>Abadiño</v>
      </c>
      <c r="C219" s="64" t="str">
        <f ca="1"/>
        <v>V-50</v>
      </c>
      <c r="D219" s="64" t="str">
        <f ca="1"/>
        <v>M</v>
      </c>
      <c r="E219" s="63">
        <f ca="1"/>
        <v>0</v>
      </c>
      <c r="F219" s="63">
        <f ca="1"/>
        <v>0</v>
      </c>
      <c r="G219" s="63">
        <f ca="1"/>
        <v>0</v>
      </c>
      <c r="H219" s="63">
        <f ca="1"/>
        <v>0</v>
      </c>
      <c r="I219" s="63">
        <f ca="1"/>
        <v>0</v>
      </c>
      <c r="J219" s="63">
        <f ca="1"/>
        <v>0</v>
      </c>
      <c r="K219" s="63">
        <f ca="1"/>
        <v>0</v>
      </c>
      <c r="L219" s="63">
        <f ca="1"/>
        <v>0</v>
      </c>
      <c r="M219" s="63">
        <f ca="1"/>
        <v>0</v>
      </c>
      <c r="N219" s="63">
        <f ca="1"/>
        <v>0</v>
      </c>
      <c r="O219" s="63">
        <f ca="1"/>
        <v>0</v>
      </c>
      <c r="P219" s="70">
        <v>217</v>
      </c>
    </row>
    <row r="220" spans="1:16">
      <c r="A220" s="63" t="str">
        <f ca="1"/>
        <v>MARIA DEL PILAR ROUCO</v>
      </c>
      <c r="B220" s="63" t="str">
        <f ca="1"/>
        <v>Abadiño</v>
      </c>
      <c r="C220" s="64" t="str">
        <f ca="1"/>
        <v>V-40</v>
      </c>
      <c r="D220" s="64" t="str">
        <f ca="1"/>
        <v>F</v>
      </c>
      <c r="E220" s="63">
        <f ca="1"/>
        <v>0</v>
      </c>
      <c r="F220" s="63">
        <f ca="1"/>
        <v>0</v>
      </c>
      <c r="G220" s="63">
        <f ca="1"/>
        <v>0</v>
      </c>
      <c r="H220" s="63">
        <f ca="1"/>
        <v>0</v>
      </c>
      <c r="I220" s="63">
        <f ca="1"/>
        <v>0</v>
      </c>
      <c r="J220" s="63">
        <f ca="1"/>
        <v>0</v>
      </c>
      <c r="K220" s="63">
        <f ca="1"/>
        <v>0</v>
      </c>
      <c r="L220" s="63">
        <f ca="1"/>
        <v>0</v>
      </c>
      <c r="M220" s="63">
        <f ca="1"/>
        <v>0</v>
      </c>
      <c r="N220" s="63">
        <f ca="1"/>
        <v>0</v>
      </c>
      <c r="O220" s="63">
        <f ca="1"/>
        <v>0</v>
      </c>
      <c r="P220" s="67">
        <v>218</v>
      </c>
    </row>
    <row r="221" spans="1:16">
      <c r="A221" s="63" t="str">
        <f ca="1"/>
        <v>FRANCISCO JAVIER RICO</v>
      </c>
      <c r="B221" s="63" t="str">
        <f ca="1"/>
        <v>Abadiño</v>
      </c>
      <c r="C221" s="64" t="str">
        <f ca="1"/>
        <v>V-40</v>
      </c>
      <c r="D221" s="64" t="str">
        <f ca="1"/>
        <v>M</v>
      </c>
      <c r="E221" s="63">
        <f ca="1"/>
        <v>0</v>
      </c>
      <c r="F221" s="63">
        <f ca="1"/>
        <v>0</v>
      </c>
      <c r="G221" s="63">
        <f ca="1"/>
        <v>0</v>
      </c>
      <c r="H221" s="63">
        <f ca="1"/>
        <v>0</v>
      </c>
      <c r="I221" s="63">
        <f ca="1"/>
        <v>0</v>
      </c>
      <c r="J221" s="63">
        <f ca="1"/>
        <v>0</v>
      </c>
      <c r="K221" s="63">
        <f ca="1"/>
        <v>0</v>
      </c>
      <c r="L221" s="63">
        <f ca="1"/>
        <v>0</v>
      </c>
      <c r="M221" s="63">
        <f ca="1"/>
        <v>0</v>
      </c>
      <c r="N221" s="63">
        <f ca="1"/>
        <v>0</v>
      </c>
      <c r="O221" s="63">
        <f ca="1"/>
        <v>0</v>
      </c>
      <c r="P221" s="67">
        <v>219</v>
      </c>
    </row>
    <row r="222" spans="1:16">
      <c r="A222" s="63" t="str">
        <f ca="1"/>
        <v>JOSE RAMON RICO</v>
      </c>
      <c r="B222" s="63" t="str">
        <f ca="1"/>
        <v>Abadiño</v>
      </c>
      <c r="C222" s="64" t="str">
        <f ca="1"/>
        <v>V-40</v>
      </c>
      <c r="D222" s="64" t="str">
        <f ca="1"/>
        <v>M</v>
      </c>
      <c r="E222" s="63">
        <f ca="1"/>
        <v>0</v>
      </c>
      <c r="F222" s="63">
        <f ca="1"/>
        <v>0</v>
      </c>
      <c r="G222" s="63">
        <f ca="1"/>
        <v>0</v>
      </c>
      <c r="H222" s="63">
        <f ca="1"/>
        <v>0</v>
      </c>
      <c r="I222" s="63">
        <f ca="1"/>
        <v>0</v>
      </c>
      <c r="J222" s="63">
        <f ca="1"/>
        <v>0</v>
      </c>
      <c r="K222" s="63">
        <f ca="1"/>
        <v>0</v>
      </c>
      <c r="L222" s="63">
        <f ca="1"/>
        <v>0</v>
      </c>
      <c r="M222" s="63">
        <f ca="1"/>
        <v>0</v>
      </c>
      <c r="N222" s="63">
        <f ca="1"/>
        <v>0</v>
      </c>
      <c r="O222" s="63">
        <f ca="1"/>
        <v>0</v>
      </c>
      <c r="P222" s="67">
        <v>220</v>
      </c>
    </row>
    <row r="223" spans="1:16">
      <c r="A223" s="63" t="str">
        <f ca="1"/>
        <v>JOSE JOAQUIN DE FRANCISCO</v>
      </c>
      <c r="B223" s="63" t="str">
        <f ca="1"/>
        <v>Abadiño</v>
      </c>
      <c r="C223" s="64" t="str">
        <f ca="1"/>
        <v>V-60</v>
      </c>
      <c r="D223" s="64" t="str">
        <f ca="1"/>
        <v>M</v>
      </c>
      <c r="E223" s="63">
        <f ca="1"/>
        <v>0</v>
      </c>
      <c r="F223" s="63">
        <f ca="1"/>
        <v>0</v>
      </c>
      <c r="G223" s="63">
        <f ca="1"/>
        <v>0</v>
      </c>
      <c r="H223" s="63">
        <f ca="1"/>
        <v>0</v>
      </c>
      <c r="I223" s="63">
        <f ca="1"/>
        <v>0</v>
      </c>
      <c r="J223" s="63">
        <f ca="1"/>
        <v>0</v>
      </c>
      <c r="K223" s="63">
        <f ca="1"/>
        <v>0</v>
      </c>
      <c r="L223" s="63">
        <f ca="1"/>
        <v>0</v>
      </c>
      <c r="M223" s="63">
        <f ca="1"/>
        <v>0</v>
      </c>
      <c r="N223" s="63">
        <f ca="1"/>
        <v>0</v>
      </c>
      <c r="O223" s="63">
        <f ca="1"/>
        <v>0</v>
      </c>
      <c r="P223" s="67">
        <v>221</v>
      </c>
    </row>
    <row r="224" spans="1:16">
      <c r="A224" s="63" t="str">
        <f ca="1"/>
        <v>DAVID VERA</v>
      </c>
      <c r="B224" s="63" t="str">
        <f ca="1"/>
        <v>Abadiño</v>
      </c>
      <c r="C224" s="64" t="str">
        <f ca="1"/>
        <v>V-50</v>
      </c>
      <c r="D224" s="64" t="str">
        <f ca="1"/>
        <v>M</v>
      </c>
      <c r="E224" s="63">
        <f ca="1"/>
        <v>0</v>
      </c>
      <c r="F224" s="63">
        <f ca="1"/>
        <v>0</v>
      </c>
      <c r="G224" s="63">
        <f ca="1"/>
        <v>0</v>
      </c>
      <c r="H224" s="63">
        <f ca="1"/>
        <v>0</v>
      </c>
      <c r="I224" s="63">
        <f ca="1"/>
        <v>0</v>
      </c>
      <c r="J224" s="63">
        <f ca="1"/>
        <v>0</v>
      </c>
      <c r="K224" s="63">
        <f ca="1"/>
        <v>0</v>
      </c>
      <c r="L224" s="63">
        <f ca="1"/>
        <v>0</v>
      </c>
      <c r="M224" s="63">
        <f ca="1"/>
        <v>0</v>
      </c>
      <c r="N224" s="63">
        <f ca="1"/>
        <v>0</v>
      </c>
      <c r="O224" s="63">
        <f ca="1"/>
        <v>0</v>
      </c>
      <c r="P224" s="67">
        <v>222</v>
      </c>
    </row>
    <row r="225" spans="1:16">
      <c r="A225" s="63" t="str">
        <f ca="1"/>
        <v>IÑIGO ALTUNA</v>
      </c>
      <c r="B225" s="63" t="str">
        <f ca="1"/>
        <v>Abadiño</v>
      </c>
      <c r="C225" s="64" t="str">
        <f ca="1"/>
        <v>V-40</v>
      </c>
      <c r="D225" s="64" t="str">
        <f ca="1"/>
        <v>M</v>
      </c>
      <c r="E225" s="63">
        <f ca="1"/>
        <v>0</v>
      </c>
      <c r="F225" s="63">
        <f ca="1"/>
        <v>0</v>
      </c>
      <c r="G225" s="63">
        <f ca="1"/>
        <v>0</v>
      </c>
      <c r="H225" s="63">
        <f ca="1"/>
        <v>0</v>
      </c>
      <c r="I225" s="63">
        <f ca="1"/>
        <v>0</v>
      </c>
      <c r="J225" s="63">
        <f ca="1"/>
        <v>0</v>
      </c>
      <c r="K225" s="63">
        <f ca="1"/>
        <v>0</v>
      </c>
      <c r="L225" s="63">
        <f ca="1"/>
        <v>0</v>
      </c>
      <c r="M225" s="63">
        <f ca="1"/>
        <v>0</v>
      </c>
      <c r="N225" s="63">
        <f ca="1"/>
        <v>0</v>
      </c>
      <c r="O225" s="63">
        <f ca="1"/>
        <v>0</v>
      </c>
      <c r="P225" s="67">
        <v>223</v>
      </c>
    </row>
    <row r="226" spans="1:16">
      <c r="A226" s="63" t="str">
        <f ca="1"/>
        <v>AMARA VERA</v>
      </c>
      <c r="B226" s="63" t="str">
        <f ca="1"/>
        <v>Abadiño</v>
      </c>
      <c r="C226" s="64" t="str">
        <f ca="1"/>
        <v>CAD</v>
      </c>
      <c r="D226" s="64" t="str">
        <f ca="1"/>
        <v>F</v>
      </c>
      <c r="E226" s="63">
        <f ca="1"/>
        <v>0</v>
      </c>
      <c r="F226" s="63">
        <f ca="1"/>
        <v>0</v>
      </c>
      <c r="G226" s="63">
        <f ca="1"/>
        <v>0</v>
      </c>
      <c r="H226" s="63">
        <f ca="1"/>
        <v>0</v>
      </c>
      <c r="I226" s="63">
        <f ca="1"/>
        <v>0</v>
      </c>
      <c r="J226" s="63">
        <f ca="1"/>
        <v>0</v>
      </c>
      <c r="K226" s="63">
        <f ca="1"/>
        <v>0</v>
      </c>
      <c r="L226" s="63">
        <f ca="1"/>
        <v>0</v>
      </c>
      <c r="M226" s="63">
        <f ca="1"/>
        <v>0</v>
      </c>
      <c r="N226" s="63">
        <f ca="1"/>
        <v>0</v>
      </c>
      <c r="O226" s="63">
        <f ca="1"/>
        <v>0</v>
      </c>
      <c r="P226" s="67">
        <v>224</v>
      </c>
    </row>
    <row r="227" spans="1:16">
      <c r="A227" s="63" t="str">
        <f ca="1"/>
        <v>ELENE DIAZ</v>
      </c>
      <c r="B227" s="63" t="str">
        <f ca="1"/>
        <v>Abadiño</v>
      </c>
      <c r="C227" s="64" t="str">
        <f ca="1"/>
        <v>CAD</v>
      </c>
      <c r="D227" s="64" t="str">
        <f ca="1"/>
        <v>F</v>
      </c>
      <c r="E227" s="63">
        <f ca="1"/>
        <v>0</v>
      </c>
      <c r="F227" s="63">
        <f ca="1"/>
        <v>0</v>
      </c>
      <c r="G227" s="63">
        <f ca="1"/>
        <v>0</v>
      </c>
      <c r="H227" s="63">
        <f ca="1"/>
        <v>0</v>
      </c>
      <c r="I227" s="63">
        <f ca="1"/>
        <v>0</v>
      </c>
      <c r="J227" s="63">
        <f ca="1"/>
        <v>0</v>
      </c>
      <c r="K227" s="63">
        <f ca="1"/>
        <v>0</v>
      </c>
      <c r="L227" s="63">
        <f ca="1"/>
        <v>0</v>
      </c>
      <c r="M227" s="63">
        <f ca="1"/>
        <v>0</v>
      </c>
      <c r="N227" s="63">
        <f ca="1"/>
        <v>0</v>
      </c>
      <c r="O227" s="63">
        <f ca="1"/>
        <v>0</v>
      </c>
      <c r="P227" s="70">
        <v>225</v>
      </c>
    </row>
    <row r="228" spans="1:16">
      <c r="A228" s="63" t="str">
        <f ca="1"/>
        <v>ANER ABAITUA</v>
      </c>
      <c r="B228" s="63" t="str">
        <f ca="1"/>
        <v>Abadiño</v>
      </c>
      <c r="C228" s="64" t="str">
        <f ca="1"/>
        <v>JUV</v>
      </c>
      <c r="D228" s="64" t="str">
        <f ca="1"/>
        <v>M</v>
      </c>
      <c r="E228" s="63">
        <f ca="1"/>
        <v>0</v>
      </c>
      <c r="F228" s="63">
        <f ca="1"/>
        <v>0</v>
      </c>
      <c r="G228" s="63">
        <f ca="1"/>
        <v>0</v>
      </c>
      <c r="H228" s="63">
        <f ca="1"/>
        <v>0</v>
      </c>
      <c r="I228" s="63">
        <f ca="1"/>
        <v>0</v>
      </c>
      <c r="J228" s="63">
        <f ca="1"/>
        <v>0</v>
      </c>
      <c r="K228" s="63">
        <f ca="1"/>
        <v>0</v>
      </c>
      <c r="L228" s="63">
        <f ca="1"/>
        <v>0</v>
      </c>
      <c r="M228" s="63">
        <f ca="1"/>
        <v>0</v>
      </c>
      <c r="N228" s="63">
        <f ca="1"/>
        <v>0</v>
      </c>
      <c r="O228" s="63">
        <f ca="1"/>
        <v>0</v>
      </c>
      <c r="P228" s="67">
        <v>226</v>
      </c>
    </row>
    <row r="229" spans="1:16">
      <c r="A229" s="63" t="str">
        <f ca="1"/>
        <v>AIMAR BASAURI</v>
      </c>
      <c r="B229" s="63" t="str">
        <f ca="1"/>
        <v>Abadiño</v>
      </c>
      <c r="C229" s="64" t="str">
        <f ca="1"/>
        <v>JUV</v>
      </c>
      <c r="D229" s="64" t="str">
        <f ca="1"/>
        <v>M</v>
      </c>
      <c r="E229" s="63">
        <f ca="1"/>
        <v>0</v>
      </c>
      <c r="F229" s="63">
        <f ca="1"/>
        <v>0</v>
      </c>
      <c r="G229" s="63">
        <f ca="1"/>
        <v>0</v>
      </c>
      <c r="H229" s="63">
        <f ca="1"/>
        <v>0</v>
      </c>
      <c r="I229" s="63">
        <f ca="1"/>
        <v>0</v>
      </c>
      <c r="J229" s="63">
        <f ca="1"/>
        <v>0</v>
      </c>
      <c r="K229" s="63">
        <f ca="1"/>
        <v>0</v>
      </c>
      <c r="L229" s="63">
        <f ca="1"/>
        <v>0</v>
      </c>
      <c r="M229" s="63">
        <f ca="1"/>
        <v>0</v>
      </c>
      <c r="N229" s="63">
        <f ca="1"/>
        <v>0</v>
      </c>
      <c r="O229" s="63">
        <f ca="1"/>
        <v>0</v>
      </c>
      <c r="P229" s="67">
        <v>227</v>
      </c>
    </row>
    <row r="230" spans="1:16">
      <c r="A230" s="63" t="str">
        <f ca="1"/>
        <v>CARLES ALTIMILLA</v>
      </c>
      <c r="B230" s="63" t="str">
        <f ca="1"/>
        <v>Abadiño</v>
      </c>
      <c r="C230" s="64" t="str">
        <f ca="1"/>
        <v>V-40</v>
      </c>
      <c r="D230" s="64" t="str">
        <f ca="1"/>
        <v>M</v>
      </c>
      <c r="E230" s="63">
        <f ca="1"/>
        <v>0</v>
      </c>
      <c r="F230" s="63">
        <f ca="1"/>
        <v>0</v>
      </c>
      <c r="G230" s="63">
        <f ca="1"/>
        <v>0</v>
      </c>
      <c r="H230" s="63">
        <f ca="1"/>
        <v>0</v>
      </c>
      <c r="I230" s="63">
        <f ca="1"/>
        <v>0</v>
      </c>
      <c r="J230" s="63">
        <f ca="1"/>
        <v>0</v>
      </c>
      <c r="K230" s="63">
        <f ca="1"/>
        <v>0</v>
      </c>
      <c r="L230" s="63">
        <f ca="1"/>
        <v>0</v>
      </c>
      <c r="M230" s="63">
        <f ca="1"/>
        <v>0</v>
      </c>
      <c r="N230" s="63">
        <f ca="1"/>
        <v>0</v>
      </c>
      <c r="O230" s="63">
        <f ca="1"/>
        <v>0</v>
      </c>
      <c r="P230" s="67">
        <v>228</v>
      </c>
    </row>
    <row r="231" spans="1:16">
      <c r="A231" s="63" t="str">
        <f ca="1"/>
        <v>KEPA ARRIETA</v>
      </c>
      <c r="B231" s="63" t="str">
        <f ca="1"/>
        <v>Abadiño</v>
      </c>
      <c r="C231" s="64" t="str">
        <f ca="1"/>
        <v>V-40</v>
      </c>
      <c r="D231" s="64" t="str">
        <f ca="1"/>
        <v>M</v>
      </c>
      <c r="E231" s="63">
        <f ca="1"/>
        <v>0</v>
      </c>
      <c r="F231" s="63">
        <f ca="1"/>
        <v>0</v>
      </c>
      <c r="G231" s="63">
        <f ca="1"/>
        <v>0</v>
      </c>
      <c r="H231" s="63">
        <f ca="1"/>
        <v>0</v>
      </c>
      <c r="I231" s="63">
        <f ca="1"/>
        <v>0</v>
      </c>
      <c r="J231" s="63">
        <f ca="1"/>
        <v>0</v>
      </c>
      <c r="K231" s="63">
        <f ca="1"/>
        <v>0</v>
      </c>
      <c r="L231" s="63">
        <f ca="1"/>
        <v>0</v>
      </c>
      <c r="M231" s="63">
        <f ca="1"/>
        <v>0</v>
      </c>
      <c r="N231" s="63">
        <f ca="1"/>
        <v>0</v>
      </c>
      <c r="O231" s="63">
        <f ca="1"/>
        <v>0</v>
      </c>
      <c r="P231" s="67">
        <v>229</v>
      </c>
    </row>
    <row r="232" spans="1:16">
      <c r="A232" s="63" t="str">
        <f ca="1"/>
        <v>MIKEL USOBIAGA</v>
      </c>
      <c r="B232" s="63" t="str">
        <f ca="1"/>
        <v>Abadiño</v>
      </c>
      <c r="C232" s="64" t="str">
        <f ca="1"/>
        <v>V-50</v>
      </c>
      <c r="D232" s="64" t="str">
        <f ca="1"/>
        <v>M</v>
      </c>
      <c r="E232" s="63">
        <f ca="1"/>
        <v>0</v>
      </c>
      <c r="F232" s="63">
        <f ca="1"/>
        <v>0</v>
      </c>
      <c r="G232" s="63">
        <f ca="1"/>
        <v>0</v>
      </c>
      <c r="H232" s="63">
        <f ca="1"/>
        <v>0</v>
      </c>
      <c r="I232" s="63">
        <f ca="1"/>
        <v>0</v>
      </c>
      <c r="J232" s="63">
        <f ca="1"/>
        <v>0</v>
      </c>
      <c r="K232" s="63">
        <f ca="1"/>
        <v>0</v>
      </c>
      <c r="L232" s="63">
        <f ca="1"/>
        <v>0</v>
      </c>
      <c r="M232" s="63">
        <f ca="1"/>
        <v>0</v>
      </c>
      <c r="N232" s="63">
        <f ca="1"/>
        <v>0</v>
      </c>
      <c r="O232" s="63">
        <f ca="1"/>
        <v>0</v>
      </c>
      <c r="P232" s="67">
        <v>230</v>
      </c>
    </row>
    <row r="233" spans="1:16">
      <c r="A233" s="63" t="str">
        <f ca="1"/>
        <v>CARLOS NUÑEZ</v>
      </c>
      <c r="B233" s="63" t="str">
        <f ca="1"/>
        <v>Abadiño</v>
      </c>
      <c r="C233" s="64" t="str">
        <f ca="1"/>
        <v>V-50</v>
      </c>
      <c r="D233" s="64" t="str">
        <f ca="1"/>
        <v>M</v>
      </c>
      <c r="E233" s="63">
        <f ca="1"/>
        <v>0</v>
      </c>
      <c r="F233" s="63">
        <f ca="1"/>
        <v>0</v>
      </c>
      <c r="G233" s="63">
        <f ca="1"/>
        <v>0</v>
      </c>
      <c r="H233" s="63">
        <f ca="1"/>
        <v>0</v>
      </c>
      <c r="I233" s="63">
        <f ca="1"/>
        <v>0</v>
      </c>
      <c r="J233" s="63">
        <f ca="1"/>
        <v>0</v>
      </c>
      <c r="K233" s="63">
        <f ca="1"/>
        <v>0</v>
      </c>
      <c r="L233" s="63">
        <f ca="1"/>
        <v>0</v>
      </c>
      <c r="M233" s="63">
        <f ca="1"/>
        <v>0</v>
      </c>
      <c r="N233" s="63">
        <f ca="1"/>
        <v>0</v>
      </c>
      <c r="O233" s="63">
        <f ca="1"/>
        <v>0</v>
      </c>
      <c r="P233" s="67">
        <v>231</v>
      </c>
    </row>
    <row r="234" spans="1:16">
      <c r="A234" s="63" t="str">
        <f ca="1"/>
        <v>EDER VILLAR</v>
      </c>
      <c r="B234" s="63" t="str">
        <f ca="1"/>
        <v>Abadiño</v>
      </c>
      <c r="C234" s="64" t="str">
        <f ca="1"/>
        <v>INF</v>
      </c>
      <c r="D234" s="64" t="str">
        <f ca="1"/>
        <v>M</v>
      </c>
      <c r="E234" s="63">
        <f ca="1"/>
        <v>0</v>
      </c>
      <c r="F234" s="63">
        <f ca="1"/>
        <v>0</v>
      </c>
      <c r="G234" s="63">
        <f ca="1"/>
        <v>0</v>
      </c>
      <c r="H234" s="63">
        <f ca="1"/>
        <v>0</v>
      </c>
      <c r="I234" s="63">
        <f ca="1"/>
        <v>0</v>
      </c>
      <c r="J234" s="63">
        <f ca="1"/>
        <v>0</v>
      </c>
      <c r="K234" s="63">
        <f ca="1"/>
        <v>0</v>
      </c>
      <c r="L234" s="63">
        <f ca="1"/>
        <v>0</v>
      </c>
      <c r="M234" s="63">
        <f ca="1"/>
        <v>0</v>
      </c>
      <c r="N234" s="63">
        <f ca="1"/>
        <v>0</v>
      </c>
      <c r="O234" s="63">
        <f ca="1"/>
        <v>0</v>
      </c>
      <c r="P234" s="67">
        <v>232</v>
      </c>
    </row>
    <row r="235" spans="1:16">
      <c r="A235" s="63" t="str">
        <f ca="1"/>
        <v>MAREN ETXEBARRIA</v>
      </c>
      <c r="B235" s="63" t="str">
        <f ca="1"/>
        <v>Abadiño</v>
      </c>
      <c r="C235" s="64" t="str">
        <f ca="1"/>
        <v>INF</v>
      </c>
      <c r="D235" s="64" t="str">
        <f ca="1"/>
        <v>M</v>
      </c>
      <c r="E235" s="63">
        <f ca="1"/>
        <v>0</v>
      </c>
      <c r="F235" s="63">
        <f ca="1"/>
        <v>0</v>
      </c>
      <c r="G235" s="63">
        <f ca="1"/>
        <v>0</v>
      </c>
      <c r="H235" s="63">
        <f ca="1"/>
        <v>0</v>
      </c>
      <c r="I235" s="63">
        <f ca="1"/>
        <v>0</v>
      </c>
      <c r="J235" s="63">
        <f ca="1"/>
        <v>0</v>
      </c>
      <c r="K235" s="63">
        <f ca="1"/>
        <v>0</v>
      </c>
      <c r="L235" s="63">
        <f ca="1"/>
        <v>0</v>
      </c>
      <c r="M235" s="63">
        <f ca="1"/>
        <v>0</v>
      </c>
      <c r="N235" s="63">
        <f ca="1"/>
        <v>0</v>
      </c>
      <c r="O235" s="63">
        <f ca="1"/>
        <v>0</v>
      </c>
      <c r="P235" s="67">
        <v>233</v>
      </c>
    </row>
    <row r="236" spans="1:16">
      <c r="A236" s="63" t="str">
        <f ca="1"/>
        <v>BEÑAT ELUSTONDO</v>
      </c>
      <c r="B236" s="63" t="str">
        <f ca="1"/>
        <v>Abadiño</v>
      </c>
      <c r="C236" s="64" t="str">
        <f ca="1"/>
        <v>CAD</v>
      </c>
      <c r="D236" s="64" t="str">
        <f ca="1"/>
        <v>M</v>
      </c>
      <c r="E236" s="63">
        <f ca="1"/>
        <v>0</v>
      </c>
      <c r="F236" s="63">
        <f ca="1"/>
        <v>0</v>
      </c>
      <c r="G236" s="63">
        <f ca="1"/>
        <v>0</v>
      </c>
      <c r="H236" s="63">
        <f ca="1"/>
        <v>0</v>
      </c>
      <c r="I236" s="63">
        <f ca="1"/>
        <v>0</v>
      </c>
      <c r="J236" s="63">
        <f ca="1"/>
        <v>0</v>
      </c>
      <c r="K236" s="63">
        <f ca="1"/>
        <v>0</v>
      </c>
      <c r="L236" s="63">
        <f ca="1"/>
        <v>0</v>
      </c>
      <c r="M236" s="63">
        <f ca="1"/>
        <v>0</v>
      </c>
      <c r="N236" s="63">
        <f ca="1"/>
        <v>0</v>
      </c>
      <c r="O236" s="63">
        <f ca="1"/>
        <v>0</v>
      </c>
      <c r="P236" s="67">
        <v>234</v>
      </c>
    </row>
    <row r="237" spans="1:16">
      <c r="A237" s="63" t="str">
        <f ca="1"/>
        <v>SERGIO PEREIRA</v>
      </c>
      <c r="B237" s="63" t="str">
        <f ca="1"/>
        <v>Artxandako</v>
      </c>
      <c r="C237" s="64" t="str">
        <f ca="1"/>
        <v>SEN</v>
      </c>
      <c r="D237" s="64" t="str">
        <f ca="1"/>
        <v>M</v>
      </c>
      <c r="E237" s="63">
        <f ca="1"/>
        <v>0</v>
      </c>
      <c r="F237" s="63">
        <f ca="1"/>
        <v>0</v>
      </c>
      <c r="G237" s="63">
        <f ca="1"/>
        <v>0</v>
      </c>
      <c r="H237" s="63">
        <f ca="1"/>
        <v>0</v>
      </c>
      <c r="I237" s="63">
        <f ca="1"/>
        <v>0</v>
      </c>
      <c r="J237" s="63">
        <f ca="1"/>
        <v>0</v>
      </c>
      <c r="K237" s="63">
        <f ca="1"/>
        <v>0</v>
      </c>
      <c r="L237" s="63">
        <f ca="1"/>
        <v>0</v>
      </c>
      <c r="M237" s="63">
        <f ca="1"/>
        <v>0</v>
      </c>
      <c r="N237" s="63">
        <f ca="1"/>
        <v>0</v>
      </c>
      <c r="O237" s="63">
        <f ca="1"/>
        <v>0</v>
      </c>
      <c r="P237" s="67">
        <v>235</v>
      </c>
    </row>
    <row r="238" spans="1:16">
      <c r="A238" s="63" t="str">
        <f ca="1"/>
        <v>FRANCISCO DE BORJA BARRIOS</v>
      </c>
      <c r="B238" s="63" t="str">
        <f ca="1"/>
        <v>Artxandako</v>
      </c>
      <c r="C238" s="64" t="str">
        <f ca="1"/>
        <v>V-70</v>
      </c>
      <c r="D238" s="64" t="str">
        <f ca="1"/>
        <v>M</v>
      </c>
      <c r="E238" s="63">
        <f ca="1"/>
        <v>0</v>
      </c>
      <c r="F238" s="63">
        <f ca="1"/>
        <v>0</v>
      </c>
      <c r="G238" s="63">
        <f ca="1"/>
        <v>0</v>
      </c>
      <c r="H238" s="63">
        <f ca="1"/>
        <v>0</v>
      </c>
      <c r="I238" s="63">
        <f ca="1"/>
        <v>0</v>
      </c>
      <c r="J238" s="63">
        <f ca="1"/>
        <v>0</v>
      </c>
      <c r="K238" s="63">
        <f ca="1"/>
        <v>0</v>
      </c>
      <c r="L238" s="63">
        <f ca="1"/>
        <v>0</v>
      </c>
      <c r="M238" s="63">
        <f ca="1"/>
        <v>0</v>
      </c>
      <c r="N238" s="63">
        <f ca="1"/>
        <v>0</v>
      </c>
      <c r="O238" s="63">
        <f ca="1"/>
        <v>0</v>
      </c>
      <c r="P238" s="67">
        <v>236</v>
      </c>
    </row>
    <row r="239" spans="1:16">
      <c r="A239" s="63" t="str">
        <f ca="1"/>
        <v>DIMAS RAMOS</v>
      </c>
      <c r="B239" s="63" t="str">
        <f ca="1"/>
        <v>Artxandako</v>
      </c>
      <c r="C239" s="64" t="str">
        <f ca="1"/>
        <v>V-50</v>
      </c>
      <c r="D239" s="64" t="str">
        <f ca="1"/>
        <v>M</v>
      </c>
      <c r="E239" s="63">
        <f ca="1"/>
        <v>0</v>
      </c>
      <c r="F239" s="63">
        <f ca="1"/>
        <v>0</v>
      </c>
      <c r="G239" s="63">
        <f ca="1"/>
        <v>0</v>
      </c>
      <c r="H239" s="63">
        <f ca="1"/>
        <v>0</v>
      </c>
      <c r="I239" s="63">
        <f ca="1"/>
        <v>0</v>
      </c>
      <c r="J239" s="63">
        <f ca="1"/>
        <v>0</v>
      </c>
      <c r="K239" s="63">
        <f ca="1"/>
        <v>0</v>
      </c>
      <c r="L239" s="63">
        <f ca="1"/>
        <v>0</v>
      </c>
      <c r="M239" s="63">
        <f ca="1"/>
        <v>0</v>
      </c>
      <c r="N239" s="63">
        <f ca="1"/>
        <v>0</v>
      </c>
      <c r="O239" s="63">
        <f ca="1"/>
        <v>0</v>
      </c>
      <c r="P239" s="67">
        <v>237</v>
      </c>
    </row>
    <row r="240" spans="1:16">
      <c r="A240" s="65" t="str">
        <f ca="1"/>
        <v>FRANCISCO MARIA GAZTAÑAGA</v>
      </c>
      <c r="B240" s="65" t="str">
        <f ca="1"/>
        <v>Artxandako</v>
      </c>
      <c r="C240" s="66" t="str">
        <f ca="1"/>
        <v>V-75</v>
      </c>
      <c r="D240" s="66" t="str">
        <f ca="1"/>
        <v>M</v>
      </c>
      <c r="E240" s="65">
        <f ca="1"/>
        <v>0</v>
      </c>
      <c r="F240" s="65">
        <f ca="1"/>
        <v>0</v>
      </c>
      <c r="G240" s="65">
        <f ca="1"/>
        <v>0</v>
      </c>
      <c r="H240" s="65">
        <f ca="1"/>
        <v>0</v>
      </c>
      <c r="I240" s="65">
        <f ca="1"/>
        <v>0</v>
      </c>
      <c r="J240" s="65">
        <f ca="1"/>
        <v>0</v>
      </c>
      <c r="K240" s="65">
        <f ca="1"/>
        <v>0</v>
      </c>
      <c r="L240" s="65">
        <f ca="1"/>
        <v>0</v>
      </c>
      <c r="M240" s="65">
        <f ca="1"/>
        <v>0</v>
      </c>
      <c r="N240" s="65">
        <f ca="1"/>
        <v>0</v>
      </c>
      <c r="O240" s="65">
        <f ca="1"/>
        <v>0</v>
      </c>
      <c r="P240" s="70">
        <v>238</v>
      </c>
    </row>
    <row r="241" spans="1:16">
      <c r="A241" s="63" t="str">
        <f ca="1"/>
        <v>JESUS MARIA SANCHEZ</v>
      </c>
      <c r="B241" s="63" t="str">
        <f ca="1"/>
        <v>Artxandako</v>
      </c>
      <c r="C241" s="64" t="str">
        <f ca="1"/>
        <v>V-50</v>
      </c>
      <c r="D241" s="64" t="str">
        <f ca="1"/>
        <v>M</v>
      </c>
      <c r="E241" s="63">
        <f ca="1"/>
        <v>0</v>
      </c>
      <c r="F241" s="63">
        <f ca="1"/>
        <v>0</v>
      </c>
      <c r="G241" s="63">
        <f ca="1"/>
        <v>0</v>
      </c>
      <c r="H241" s="63">
        <f ca="1"/>
        <v>0</v>
      </c>
      <c r="I241" s="63">
        <f ca="1"/>
        <v>0</v>
      </c>
      <c r="J241" s="63">
        <f ca="1"/>
        <v>0</v>
      </c>
      <c r="K241" s="63">
        <f ca="1"/>
        <v>0</v>
      </c>
      <c r="L241" s="63">
        <f ca="1"/>
        <v>0</v>
      </c>
      <c r="M241" s="63">
        <f ca="1"/>
        <v>0</v>
      </c>
      <c r="N241" s="63">
        <f ca="1"/>
        <v>0</v>
      </c>
      <c r="O241" s="63">
        <f ca="1"/>
        <v>0</v>
      </c>
      <c r="P241" s="67">
        <v>239</v>
      </c>
    </row>
    <row r="242" spans="1:16">
      <c r="A242" s="63" t="str">
        <f ca="1"/>
        <v>AITOR PFLUEGL</v>
      </c>
      <c r="B242" s="63" t="str">
        <f ca="1"/>
        <v>Artxandako</v>
      </c>
      <c r="C242" s="64" t="str">
        <f ca="1"/>
        <v>S21</v>
      </c>
      <c r="D242" s="64" t="str">
        <f ca="1"/>
        <v>M</v>
      </c>
      <c r="E242" s="63">
        <f ca="1"/>
        <v>0</v>
      </c>
      <c r="F242" s="63">
        <f ca="1"/>
        <v>0</v>
      </c>
      <c r="G242" s="63">
        <f ca="1"/>
        <v>0</v>
      </c>
      <c r="H242" s="63">
        <f ca="1"/>
        <v>0</v>
      </c>
      <c r="I242" s="63">
        <f ca="1"/>
        <v>0</v>
      </c>
      <c r="J242" s="63">
        <f ca="1"/>
        <v>0</v>
      </c>
      <c r="K242" s="63">
        <f ca="1"/>
        <v>0</v>
      </c>
      <c r="L242" s="63">
        <f ca="1"/>
        <v>0</v>
      </c>
      <c r="M242" s="63">
        <f ca="1"/>
        <v>0</v>
      </c>
      <c r="N242" s="63">
        <f ca="1"/>
        <v>0</v>
      </c>
      <c r="O242" s="63">
        <f ca="1"/>
        <v>0</v>
      </c>
      <c r="P242" s="67">
        <v>240</v>
      </c>
    </row>
    <row r="243" spans="1:16">
      <c r="A243" s="63" t="str">
        <f ca="1"/>
        <v>ELEDER BENITO</v>
      </c>
      <c r="B243" s="63" t="str">
        <f ca="1"/>
        <v>Artxandako</v>
      </c>
      <c r="C243" s="64" t="str">
        <f ca="1"/>
        <v>SEN</v>
      </c>
      <c r="D243" s="64" t="str">
        <f ca="1"/>
        <v>M</v>
      </c>
      <c r="E243" s="63">
        <f ca="1"/>
        <v>0</v>
      </c>
      <c r="F243" s="63">
        <f ca="1"/>
        <v>0</v>
      </c>
      <c r="G243" s="63">
        <f ca="1"/>
        <v>0</v>
      </c>
      <c r="H243" s="63">
        <f ca="1"/>
        <v>0</v>
      </c>
      <c r="I243" s="63">
        <f ca="1"/>
        <v>0</v>
      </c>
      <c r="J243" s="63">
        <f ca="1"/>
        <v>0</v>
      </c>
      <c r="K243" s="63">
        <f ca="1"/>
        <v>0</v>
      </c>
      <c r="L243" s="63">
        <f ca="1"/>
        <v>0</v>
      </c>
      <c r="M243" s="63">
        <f ca="1"/>
        <v>0</v>
      </c>
      <c r="N243" s="63">
        <f ca="1"/>
        <v>0</v>
      </c>
      <c r="O243" s="63">
        <f ca="1"/>
        <v>0</v>
      </c>
      <c r="P243" s="67">
        <v>241</v>
      </c>
    </row>
    <row r="244" spans="1:16">
      <c r="A244" s="63" t="str">
        <f ca="1"/>
        <v>OIER BARRIUSO</v>
      </c>
      <c r="B244" s="63" t="str">
        <f ca="1"/>
        <v>Artxandako</v>
      </c>
      <c r="C244" s="64" t="str">
        <f ca="1"/>
        <v>S21</v>
      </c>
      <c r="D244" s="64" t="str">
        <f ca="1"/>
        <v>M</v>
      </c>
      <c r="E244" s="63">
        <f ca="1"/>
        <v>0</v>
      </c>
      <c r="F244" s="63">
        <f ca="1"/>
        <v>0</v>
      </c>
      <c r="G244" s="63">
        <f ca="1"/>
        <v>0</v>
      </c>
      <c r="H244" s="63">
        <f ca="1"/>
        <v>0</v>
      </c>
      <c r="I244" s="63">
        <f ca="1"/>
        <v>0</v>
      </c>
      <c r="J244" s="63">
        <f ca="1"/>
        <v>0</v>
      </c>
      <c r="K244" s="63">
        <f ca="1"/>
        <v>0</v>
      </c>
      <c r="L244" s="63">
        <f ca="1"/>
        <v>0</v>
      </c>
      <c r="M244" s="63">
        <f ca="1"/>
        <v>0</v>
      </c>
      <c r="N244" s="63">
        <f ca="1"/>
        <v>0</v>
      </c>
      <c r="O244" s="63">
        <f ca="1"/>
        <v>0</v>
      </c>
      <c r="P244" s="67">
        <v>242</v>
      </c>
    </row>
    <row r="245" spans="1:16">
      <c r="A245" s="63" t="str">
        <f ca="1"/>
        <v>IKER ARMAS</v>
      </c>
      <c r="B245" s="63" t="str">
        <f ca="1"/>
        <v>Artxandako</v>
      </c>
      <c r="C245" s="64" t="str">
        <f ca="1"/>
        <v>JUV</v>
      </c>
      <c r="D245" s="64" t="str">
        <f ca="1"/>
        <v>M</v>
      </c>
      <c r="E245" s="63">
        <f ca="1"/>
        <v>0</v>
      </c>
      <c r="F245" s="63">
        <f ca="1"/>
        <v>0</v>
      </c>
      <c r="G245" s="63">
        <f ca="1"/>
        <v>0</v>
      </c>
      <c r="H245" s="63">
        <f ca="1"/>
        <v>0</v>
      </c>
      <c r="I245" s="63">
        <f ca="1"/>
        <v>0</v>
      </c>
      <c r="J245" s="63">
        <f ca="1"/>
        <v>0</v>
      </c>
      <c r="K245" s="63">
        <f ca="1"/>
        <v>0</v>
      </c>
      <c r="L245" s="63">
        <f ca="1"/>
        <v>0</v>
      </c>
      <c r="M245" s="63">
        <f ca="1"/>
        <v>0</v>
      </c>
      <c r="N245" s="63">
        <f ca="1"/>
        <v>0</v>
      </c>
      <c r="O245" s="63">
        <f ca="1"/>
        <v>0</v>
      </c>
      <c r="P245" s="67">
        <v>243</v>
      </c>
    </row>
    <row r="246" spans="1:16">
      <c r="A246" s="63" t="str">
        <f ca="1"/>
        <v>ENEKO RASO</v>
      </c>
      <c r="B246" s="63" t="str">
        <f ca="1"/>
        <v>Artxandako</v>
      </c>
      <c r="C246" s="64" t="str">
        <f ca="1"/>
        <v>INF</v>
      </c>
      <c r="D246" s="64" t="str">
        <f ca="1"/>
        <v>M</v>
      </c>
      <c r="E246" s="63">
        <f ca="1"/>
        <v>0</v>
      </c>
      <c r="F246" s="63">
        <f ca="1"/>
        <v>0</v>
      </c>
      <c r="G246" s="63">
        <f ca="1"/>
        <v>0</v>
      </c>
      <c r="H246" s="63">
        <f ca="1"/>
        <v>0</v>
      </c>
      <c r="I246" s="63">
        <f ca="1"/>
        <v>0</v>
      </c>
      <c r="J246" s="63">
        <f ca="1"/>
        <v>0</v>
      </c>
      <c r="K246" s="63">
        <f ca="1"/>
        <v>0</v>
      </c>
      <c r="L246" s="63">
        <f ca="1"/>
        <v>0</v>
      </c>
      <c r="M246" s="63">
        <f ca="1"/>
        <v>0</v>
      </c>
      <c r="N246" s="63">
        <f ca="1"/>
        <v>0</v>
      </c>
      <c r="O246" s="63">
        <f ca="1"/>
        <v>0</v>
      </c>
      <c r="P246" s="67">
        <v>244</v>
      </c>
    </row>
    <row r="247" spans="1:16">
      <c r="A247" s="63" t="str">
        <f ca="1"/>
        <v>SANTIAGO MENDIRICHAGA</v>
      </c>
      <c r="B247" s="63" t="str">
        <f ca="1"/>
        <v>Atss</v>
      </c>
      <c r="C247" s="64" t="str">
        <f ca="1"/>
        <v>V-60</v>
      </c>
      <c r="D247" s="64" t="str">
        <f ca="1"/>
        <v>M</v>
      </c>
      <c r="E247" s="63">
        <f ca="1"/>
        <v>0</v>
      </c>
      <c r="F247" s="63">
        <f ca="1"/>
        <v>0</v>
      </c>
      <c r="G247" s="63">
        <f ca="1"/>
        <v>0</v>
      </c>
      <c r="H247" s="63">
        <f ca="1"/>
        <v>0</v>
      </c>
      <c r="I247" s="63">
        <f ca="1"/>
        <v>0</v>
      </c>
      <c r="J247" s="63">
        <f ca="1"/>
        <v>0</v>
      </c>
      <c r="K247" s="63">
        <f ca="1"/>
        <v>0</v>
      </c>
      <c r="L247" s="63">
        <f ca="1"/>
        <v>0</v>
      </c>
      <c r="M247" s="63">
        <f ca="1"/>
        <v>0</v>
      </c>
      <c r="N247" s="63">
        <f ca="1"/>
        <v>0</v>
      </c>
      <c r="O247" s="63">
        <f ca="1"/>
        <v>0</v>
      </c>
      <c r="P247" s="67">
        <v>245</v>
      </c>
    </row>
    <row r="248" spans="1:16">
      <c r="A248" s="63" t="str">
        <f ca="1"/>
        <v>MANUEL FOSSATI</v>
      </c>
      <c r="B248" s="63" t="str">
        <f ca="1"/>
        <v>Atss</v>
      </c>
      <c r="C248" s="64" t="str">
        <f ca="1"/>
        <v>V-50</v>
      </c>
      <c r="D248" s="64" t="str">
        <f ca="1"/>
        <v>M</v>
      </c>
      <c r="E248" s="63">
        <f ca="1"/>
        <v>0</v>
      </c>
      <c r="F248" s="63">
        <f ca="1"/>
        <v>0</v>
      </c>
      <c r="G248" s="63">
        <f ca="1"/>
        <v>0</v>
      </c>
      <c r="H248" s="63">
        <f ca="1"/>
        <v>0</v>
      </c>
      <c r="I248" s="63">
        <f ca="1"/>
        <v>0</v>
      </c>
      <c r="J248" s="63">
        <f ca="1"/>
        <v>0</v>
      </c>
      <c r="K248" s="63">
        <f ca="1"/>
        <v>0</v>
      </c>
      <c r="L248" s="63">
        <f ca="1"/>
        <v>0</v>
      </c>
      <c r="M248" s="63">
        <f ca="1"/>
        <v>0</v>
      </c>
      <c r="N248" s="63">
        <f ca="1"/>
        <v>0</v>
      </c>
      <c r="O248" s="63">
        <f ca="1"/>
        <v>0</v>
      </c>
      <c r="P248" s="67">
        <v>246</v>
      </c>
    </row>
    <row r="249" spans="1:16">
      <c r="A249" s="63" t="str">
        <f ca="1"/>
        <v>CLAUDIO IZQUIERDO</v>
      </c>
      <c r="B249" s="63" t="str">
        <f ca="1"/>
        <v>Basauri</v>
      </c>
      <c r="C249" s="64" t="str">
        <f ca="1"/>
        <v>V-65</v>
      </c>
      <c r="D249" s="64" t="str">
        <f ca="1"/>
        <v>M</v>
      </c>
      <c r="E249" s="63">
        <f ca="1"/>
        <v>1958</v>
      </c>
      <c r="F249" s="63">
        <f ca="1"/>
        <v>0</v>
      </c>
      <c r="G249" s="63">
        <f ca="1"/>
        <v>0</v>
      </c>
      <c r="H249" s="63">
        <f ca="1"/>
        <v>0</v>
      </c>
      <c r="I249" s="63">
        <f ca="1"/>
        <v>0</v>
      </c>
      <c r="J249" s="63">
        <f ca="1"/>
        <v>0</v>
      </c>
      <c r="K249" s="63">
        <f ca="1"/>
        <v>0</v>
      </c>
      <c r="L249" s="63">
        <f ca="1"/>
        <v>0</v>
      </c>
      <c r="M249" s="63">
        <f ca="1"/>
        <v>0</v>
      </c>
      <c r="N249" s="63">
        <f ca="1"/>
        <v>0</v>
      </c>
      <c r="O249" s="63">
        <f ca="1"/>
        <v>0</v>
      </c>
      <c r="P249" s="70">
        <v>247</v>
      </c>
    </row>
    <row r="250" spans="1:16">
      <c r="A250" s="63" t="str">
        <f ca="1"/>
        <v>UNAI CALDERON</v>
      </c>
      <c r="B250" s="63" t="str">
        <f ca="1"/>
        <v>Basauri</v>
      </c>
      <c r="C250" s="64" t="str">
        <f ca="1"/>
        <v>SEN</v>
      </c>
      <c r="D250" s="64" t="str">
        <f ca="1"/>
        <v>M</v>
      </c>
      <c r="E250" s="63">
        <f ca="1"/>
        <v>2000</v>
      </c>
      <c r="F250" s="63">
        <f ca="1"/>
        <v>0</v>
      </c>
      <c r="G250" s="63">
        <f ca="1"/>
        <v>0</v>
      </c>
      <c r="H250" s="63">
        <f ca="1"/>
        <v>0</v>
      </c>
      <c r="I250" s="63">
        <f ca="1"/>
        <v>0</v>
      </c>
      <c r="J250" s="63">
        <f ca="1"/>
        <v>0</v>
      </c>
      <c r="K250" s="63">
        <f ca="1"/>
        <v>0</v>
      </c>
      <c r="L250" s="63">
        <f ca="1"/>
        <v>0</v>
      </c>
      <c r="M250" s="63">
        <f ca="1"/>
        <v>0</v>
      </c>
      <c r="N250" s="63">
        <f ca="1"/>
        <v>0</v>
      </c>
      <c r="O250" s="63">
        <f ca="1"/>
        <v>0</v>
      </c>
      <c r="P250" s="67">
        <v>248</v>
      </c>
    </row>
    <row r="251" spans="1:16">
      <c r="A251" s="63" t="str">
        <f ca="1"/>
        <v>JULIAN CANO</v>
      </c>
      <c r="B251" s="63" t="str">
        <f ca="1"/>
        <v>Basauri</v>
      </c>
      <c r="C251" s="64" t="str">
        <f ca="1"/>
        <v>V-50</v>
      </c>
      <c r="D251" s="64" t="str">
        <f ca="1"/>
        <v>M</v>
      </c>
      <c r="E251" s="63">
        <f ca="1"/>
        <v>1976</v>
      </c>
      <c r="F251" s="63">
        <f ca="1"/>
        <v>0</v>
      </c>
      <c r="G251" s="63">
        <f ca="1"/>
        <v>0</v>
      </c>
      <c r="H251" s="63">
        <f ca="1"/>
        <v>0</v>
      </c>
      <c r="I251" s="63">
        <f ca="1"/>
        <v>0</v>
      </c>
      <c r="J251" s="63">
        <f ca="1"/>
        <v>0</v>
      </c>
      <c r="K251" s="63">
        <f ca="1"/>
        <v>0</v>
      </c>
      <c r="L251" s="63">
        <f ca="1"/>
        <v>0</v>
      </c>
      <c r="M251" s="63">
        <f ca="1"/>
        <v>0</v>
      </c>
      <c r="N251" s="63">
        <f ca="1"/>
        <v>0</v>
      </c>
      <c r="O251" s="63">
        <f ca="1"/>
        <v>0</v>
      </c>
      <c r="P251" s="67">
        <v>249</v>
      </c>
    </row>
    <row r="252" spans="1:16">
      <c r="A252" s="63" t="str">
        <f ca="1"/>
        <v>JULEN ESESUMAGA</v>
      </c>
      <c r="B252" s="63" t="str">
        <f ca="1"/>
        <v>Basauri</v>
      </c>
      <c r="C252" s="64" t="str">
        <f ca="1"/>
        <v>JUV</v>
      </c>
      <c r="D252" s="64" t="str">
        <f ca="1"/>
        <v>M</v>
      </c>
      <c r="E252" s="63">
        <f ca="1"/>
        <v>2007</v>
      </c>
      <c r="F252" s="63">
        <f ca="1"/>
        <v>0</v>
      </c>
      <c r="G252" s="63">
        <f ca="1"/>
        <v>0</v>
      </c>
      <c r="H252" s="63">
        <f ca="1"/>
        <v>0</v>
      </c>
      <c r="I252" s="63">
        <f ca="1"/>
        <v>0</v>
      </c>
      <c r="J252" s="63">
        <f ca="1"/>
        <v>0</v>
      </c>
      <c r="K252" s="63">
        <f ca="1"/>
        <v>0</v>
      </c>
      <c r="L252" s="63">
        <f ca="1"/>
        <v>0</v>
      </c>
      <c r="M252" s="63">
        <f ca="1"/>
        <v>0</v>
      </c>
      <c r="N252" s="63">
        <f ca="1"/>
        <v>0</v>
      </c>
      <c r="O252" s="63">
        <f ca="1"/>
        <v>0</v>
      </c>
      <c r="P252" s="67">
        <v>250</v>
      </c>
    </row>
    <row r="253" spans="1:16">
      <c r="A253" s="63" t="str">
        <f ca="1"/>
        <v>IÑAKI IMAZ</v>
      </c>
      <c r="B253" s="63" t="str">
        <f ca="1"/>
        <v>Basauri</v>
      </c>
      <c r="C253" s="64" t="str">
        <f ca="1"/>
        <v>V-60</v>
      </c>
      <c r="D253" s="64" t="str">
        <f ca="1"/>
        <v>M</v>
      </c>
      <c r="E253" s="63">
        <f ca="1"/>
        <v>1965</v>
      </c>
      <c r="F253" s="63">
        <f ca="1"/>
        <v>0</v>
      </c>
      <c r="G253" s="63">
        <f ca="1"/>
        <v>0</v>
      </c>
      <c r="H253" s="63">
        <f ca="1"/>
        <v>0</v>
      </c>
      <c r="I253" s="63">
        <f ca="1"/>
        <v>0</v>
      </c>
      <c r="J253" s="63">
        <f ca="1"/>
        <v>0</v>
      </c>
      <c r="K253" s="63">
        <f ca="1"/>
        <v>0</v>
      </c>
      <c r="L253" s="63">
        <f ca="1"/>
        <v>0</v>
      </c>
      <c r="M253" s="63">
        <f ca="1"/>
        <v>0</v>
      </c>
      <c r="N253" s="63">
        <f ca="1"/>
        <v>0</v>
      </c>
      <c r="O253" s="63">
        <f ca="1"/>
        <v>0</v>
      </c>
      <c r="P253" s="67">
        <v>251</v>
      </c>
    </row>
    <row r="254" spans="1:16">
      <c r="A254" s="63" t="str">
        <f ca="1"/>
        <v>JOSE GUILLERMO GOMEZ</v>
      </c>
      <c r="B254" s="63" t="str">
        <f ca="1"/>
        <v>Basauri</v>
      </c>
      <c r="C254" s="64" t="str">
        <f ca="1"/>
        <v>V-50</v>
      </c>
      <c r="D254" s="64" t="str">
        <f ca="1"/>
        <v>M</v>
      </c>
      <c r="E254" s="63">
        <f ca="1"/>
        <v>1972</v>
      </c>
      <c r="F254" s="63">
        <f ca="1"/>
        <v>0</v>
      </c>
      <c r="G254" s="63">
        <f ca="1"/>
        <v>0</v>
      </c>
      <c r="H254" s="63">
        <f ca="1"/>
        <v>0</v>
      </c>
      <c r="I254" s="63">
        <f ca="1"/>
        <v>0</v>
      </c>
      <c r="J254" s="63">
        <f ca="1"/>
        <v>0</v>
      </c>
      <c r="K254" s="63">
        <f ca="1"/>
        <v>0</v>
      </c>
      <c r="L254" s="63">
        <f ca="1"/>
        <v>0</v>
      </c>
      <c r="M254" s="63">
        <f ca="1"/>
        <v>0</v>
      </c>
      <c r="N254" s="63">
        <f ca="1"/>
        <v>0</v>
      </c>
      <c r="O254" s="63">
        <f ca="1"/>
        <v>0</v>
      </c>
      <c r="P254" s="67">
        <v>252</v>
      </c>
    </row>
    <row r="255" spans="1:16">
      <c r="A255" s="63" t="str">
        <f ca="1"/>
        <v>OSCAR CALDEVILLA</v>
      </c>
      <c r="B255" s="63" t="str">
        <f ca="1"/>
        <v>Basauri</v>
      </c>
      <c r="C255" s="64" t="str">
        <f ca="1"/>
        <v>V-50</v>
      </c>
      <c r="D255" s="64" t="str">
        <f ca="1"/>
        <v>M</v>
      </c>
      <c r="E255" s="63">
        <f ca="1"/>
        <v>1971</v>
      </c>
      <c r="F255" s="63">
        <f ca="1"/>
        <v>0</v>
      </c>
      <c r="G255" s="63">
        <f ca="1"/>
        <v>0</v>
      </c>
      <c r="H255" s="63">
        <f ca="1"/>
        <v>0</v>
      </c>
      <c r="I255" s="63">
        <f ca="1"/>
        <v>0</v>
      </c>
      <c r="J255" s="63">
        <f ca="1"/>
        <v>0</v>
      </c>
      <c r="K255" s="63">
        <f ca="1"/>
        <v>0</v>
      </c>
      <c r="L255" s="63">
        <f ca="1"/>
        <v>0</v>
      </c>
      <c r="M255" s="63">
        <f ca="1"/>
        <v>0</v>
      </c>
      <c r="N255" s="63">
        <f ca="1"/>
        <v>0</v>
      </c>
      <c r="O255" s="63">
        <f ca="1"/>
        <v>0</v>
      </c>
      <c r="P255" s="67">
        <v>253</v>
      </c>
    </row>
    <row r="256" spans="1:16">
      <c r="A256" s="63" t="str">
        <f ca="1"/>
        <v>EMIL LYUTFALIEV</v>
      </c>
      <c r="B256" s="63" t="str">
        <f ca="1"/>
        <v>Basauri</v>
      </c>
      <c r="C256" s="64" t="str">
        <f ca="1"/>
        <v>SEN</v>
      </c>
      <c r="D256" s="64" t="str">
        <f ca="1"/>
        <v>M</v>
      </c>
      <c r="E256" s="63">
        <f ca="1"/>
        <v>1987</v>
      </c>
      <c r="F256" s="63">
        <f ca="1"/>
        <v>0</v>
      </c>
      <c r="G256" s="63">
        <f ca="1"/>
        <v>0</v>
      </c>
      <c r="H256" s="63">
        <f ca="1"/>
        <v>0</v>
      </c>
      <c r="I256" s="63">
        <f ca="1"/>
        <v>0</v>
      </c>
      <c r="J256" s="63">
        <f ca="1"/>
        <v>0</v>
      </c>
      <c r="K256" s="63">
        <f ca="1"/>
        <v>0</v>
      </c>
      <c r="L256" s="63">
        <f ca="1"/>
        <v>0</v>
      </c>
      <c r="M256" s="63">
        <f ca="1"/>
        <v>0</v>
      </c>
      <c r="N256" s="63">
        <f ca="1"/>
        <v>0</v>
      </c>
      <c r="O256" s="63">
        <f ca="1"/>
        <v>0</v>
      </c>
      <c r="P256" s="67">
        <v>254</v>
      </c>
    </row>
    <row r="257" spans="1:16">
      <c r="A257" s="63" t="str">
        <f ca="1"/>
        <v>DIEGO HERNANDO</v>
      </c>
      <c r="B257" s="63" t="str">
        <f ca="1"/>
        <v>Basauri</v>
      </c>
      <c r="C257" s="64" t="str">
        <f ca="1"/>
        <v>CAD</v>
      </c>
      <c r="D257" s="64" t="str">
        <f ca="1"/>
        <v>M</v>
      </c>
      <c r="E257" s="63">
        <f ca="1"/>
        <v>2010</v>
      </c>
      <c r="F257" s="63">
        <f ca="1"/>
        <v>0</v>
      </c>
      <c r="G257" s="63">
        <f ca="1"/>
        <v>0</v>
      </c>
      <c r="H257" s="63">
        <f ca="1"/>
        <v>0</v>
      </c>
      <c r="I257" s="63">
        <f ca="1"/>
        <v>0</v>
      </c>
      <c r="J257" s="63">
        <f ca="1"/>
        <v>0</v>
      </c>
      <c r="K257" s="63">
        <f ca="1"/>
        <v>0</v>
      </c>
      <c r="L257" s="63">
        <f ca="1"/>
        <v>0</v>
      </c>
      <c r="M257" s="63">
        <f ca="1"/>
        <v>0</v>
      </c>
      <c r="N257" s="63">
        <f ca="1"/>
        <v>0</v>
      </c>
      <c r="O257" s="63">
        <f ca="1"/>
        <v>0</v>
      </c>
      <c r="P257" s="67">
        <v>255</v>
      </c>
    </row>
    <row r="258" spans="1:16">
      <c r="A258" s="63" t="str">
        <f ca="1"/>
        <v>GREGORIO ORTIZ</v>
      </c>
      <c r="B258" s="63" t="str">
        <f ca="1"/>
        <v>Basauri</v>
      </c>
      <c r="C258" s="64" t="str">
        <f ca="1"/>
        <v>V-75</v>
      </c>
      <c r="D258" s="64" t="str">
        <f ca="1"/>
        <v>M</v>
      </c>
      <c r="E258" s="63">
        <f ca="1"/>
        <v>1951</v>
      </c>
      <c r="F258" s="63">
        <f ca="1"/>
        <v>0</v>
      </c>
      <c r="G258" s="63">
        <f ca="1"/>
        <v>0</v>
      </c>
      <c r="H258" s="63">
        <f ca="1"/>
        <v>0</v>
      </c>
      <c r="I258" s="63">
        <f ca="1"/>
        <v>0</v>
      </c>
      <c r="J258" s="63">
        <f ca="1"/>
        <v>0</v>
      </c>
      <c r="K258" s="63">
        <f ca="1"/>
        <v>0</v>
      </c>
      <c r="L258" s="63">
        <f ca="1"/>
        <v>0</v>
      </c>
      <c r="M258" s="63">
        <f ca="1"/>
        <v>0</v>
      </c>
      <c r="N258" s="63">
        <f ca="1"/>
        <v>0</v>
      </c>
      <c r="O258" s="63">
        <f ca="1"/>
        <v>0</v>
      </c>
      <c r="P258" s="70">
        <v>256</v>
      </c>
    </row>
    <row r="259" spans="1:16">
      <c r="A259" s="63" t="str">
        <f ca="1"/>
        <v>HUGO CALDEVILLA</v>
      </c>
      <c r="B259" s="63" t="str">
        <f ca="1"/>
        <v>Basauri</v>
      </c>
      <c r="C259" s="64" t="str">
        <f ca="1"/>
        <v>ALV</v>
      </c>
      <c r="D259" s="64" t="str">
        <f ca="1"/>
        <v>M</v>
      </c>
      <c r="E259" s="63">
        <f ca="1"/>
        <v>2014</v>
      </c>
      <c r="F259" s="63">
        <f ca="1"/>
        <v>0</v>
      </c>
      <c r="G259" s="63">
        <f ca="1"/>
        <v>0</v>
      </c>
      <c r="H259" s="63">
        <f ca="1"/>
        <v>0</v>
      </c>
      <c r="I259" s="63">
        <f ca="1"/>
        <v>0</v>
      </c>
      <c r="J259" s="63">
        <f ca="1"/>
        <v>0</v>
      </c>
      <c r="K259" s="63">
        <f ca="1"/>
        <v>0</v>
      </c>
      <c r="L259" s="63">
        <f ca="1"/>
        <v>0</v>
      </c>
      <c r="M259" s="63">
        <f ca="1"/>
        <v>0</v>
      </c>
      <c r="N259" s="63">
        <f ca="1"/>
        <v>0</v>
      </c>
      <c r="O259" s="63">
        <f ca="1"/>
        <v>0</v>
      </c>
      <c r="P259" s="67">
        <v>257</v>
      </c>
    </row>
    <row r="260" spans="1:16">
      <c r="A260" s="63" t="str">
        <f ca="1"/>
        <v>FERNANDO GARCIA</v>
      </c>
      <c r="B260" s="63" t="str">
        <f ca="1"/>
        <v>Beraun</v>
      </c>
      <c r="C260" s="64" t="str">
        <f ca="1"/>
        <v>V-50</v>
      </c>
      <c r="D260" s="64" t="str">
        <f ca="1"/>
        <v>M</v>
      </c>
      <c r="E260" s="63">
        <f ca="1"/>
        <v>1970</v>
      </c>
      <c r="F260" s="63">
        <f ca="1"/>
        <v>0</v>
      </c>
      <c r="G260" s="63">
        <f ca="1"/>
        <v>0</v>
      </c>
      <c r="H260" s="63">
        <f ca="1"/>
        <v>0</v>
      </c>
      <c r="I260" s="63">
        <f ca="1"/>
        <v>0</v>
      </c>
      <c r="J260" s="63">
        <f ca="1"/>
        <v>0</v>
      </c>
      <c r="K260" s="63">
        <f ca="1"/>
        <v>0</v>
      </c>
      <c r="L260" s="63">
        <f ca="1"/>
        <v>0</v>
      </c>
      <c r="M260" s="63">
        <f ca="1"/>
        <v>0</v>
      </c>
      <c r="N260" s="63">
        <f ca="1"/>
        <v>0</v>
      </c>
      <c r="O260" s="63">
        <f ca="1"/>
        <v>0</v>
      </c>
      <c r="P260" s="67">
        <v>258</v>
      </c>
    </row>
    <row r="261" spans="1:16">
      <c r="A261" s="63" t="str">
        <f ca="1"/>
        <v>MARKUS HERMAN</v>
      </c>
      <c r="B261" s="63" t="str">
        <f ca="1"/>
        <v>Beraun</v>
      </c>
      <c r="C261" s="64" t="str">
        <f ca="1"/>
        <v>V-50</v>
      </c>
      <c r="D261" s="64" t="str">
        <f ca="1"/>
        <v>M</v>
      </c>
      <c r="E261" s="63">
        <f ca="1"/>
        <v>1974</v>
      </c>
      <c r="F261" s="63">
        <f ca="1"/>
        <v>0</v>
      </c>
      <c r="G261" s="63">
        <f ca="1"/>
        <v>0</v>
      </c>
      <c r="H261" s="63">
        <f ca="1"/>
        <v>0</v>
      </c>
      <c r="I261" s="63">
        <f ca="1"/>
        <v>0</v>
      </c>
      <c r="J261" s="63">
        <f ca="1"/>
        <v>0</v>
      </c>
      <c r="K261" s="63">
        <f ca="1"/>
        <v>0</v>
      </c>
      <c r="L261" s="63">
        <f ca="1"/>
        <v>0</v>
      </c>
      <c r="M261" s="63">
        <f ca="1"/>
        <v>0</v>
      </c>
      <c r="N261" s="63">
        <f ca="1"/>
        <v>0</v>
      </c>
      <c r="O261" s="63">
        <f ca="1"/>
        <v>0</v>
      </c>
      <c r="P261" s="67">
        <v>259</v>
      </c>
    </row>
    <row r="262" spans="1:16">
      <c r="A262" s="63" t="str">
        <f ca="1"/>
        <v>GUILLERMO ESPINOSA</v>
      </c>
      <c r="B262" s="63" t="str">
        <f ca="1"/>
        <v>Beraun</v>
      </c>
      <c r="C262" s="64" t="str">
        <f ca="1"/>
        <v>V-80</v>
      </c>
      <c r="D262" s="64" t="str">
        <f ca="1"/>
        <v>M</v>
      </c>
      <c r="E262" s="63">
        <f ca="1"/>
        <v>1946</v>
      </c>
      <c r="F262" s="63">
        <f ca="1"/>
        <v>0</v>
      </c>
      <c r="G262" s="63">
        <f ca="1"/>
        <v>0</v>
      </c>
      <c r="H262" s="63">
        <f ca="1"/>
        <v>0</v>
      </c>
      <c r="I262" s="63">
        <f ca="1"/>
        <v>0</v>
      </c>
      <c r="J262" s="63">
        <f ca="1"/>
        <v>0</v>
      </c>
      <c r="K262" s="63">
        <f ca="1"/>
        <v>0</v>
      </c>
      <c r="L262" s="63">
        <f ca="1"/>
        <v>0</v>
      </c>
      <c r="M262" s="63">
        <f ca="1"/>
        <v>0</v>
      </c>
      <c r="N262" s="63">
        <f ca="1"/>
        <v>0</v>
      </c>
      <c r="O262" s="63">
        <f ca="1"/>
        <v>0</v>
      </c>
      <c r="P262" s="67">
        <v>260</v>
      </c>
    </row>
    <row r="263" spans="1:16">
      <c r="A263" s="63" t="str">
        <f ca="1"/>
        <v>JAVIER CORTES</v>
      </c>
      <c r="B263" s="63" t="str">
        <f ca="1"/>
        <v>Beraun</v>
      </c>
      <c r="C263" s="64" t="str">
        <f ca="1"/>
        <v>V-50</v>
      </c>
      <c r="D263" s="64" t="str">
        <f ca="1"/>
        <v>M</v>
      </c>
      <c r="E263" s="63">
        <f ca="1"/>
        <v>1972</v>
      </c>
      <c r="F263" s="63">
        <f ca="1"/>
        <v>0</v>
      </c>
      <c r="G263" s="63">
        <f ca="1"/>
        <v>0</v>
      </c>
      <c r="H263" s="63">
        <f ca="1"/>
        <v>0</v>
      </c>
      <c r="I263" s="63">
        <f ca="1"/>
        <v>0</v>
      </c>
      <c r="J263" s="63">
        <f ca="1"/>
        <v>0</v>
      </c>
      <c r="K263" s="63">
        <f ca="1"/>
        <v>0</v>
      </c>
      <c r="L263" s="63">
        <f ca="1"/>
        <v>0</v>
      </c>
      <c r="M263" s="63">
        <f ca="1"/>
        <v>0</v>
      </c>
      <c r="N263" s="63">
        <f ca="1"/>
        <v>0</v>
      </c>
      <c r="O263" s="63">
        <f ca="1"/>
        <v>0</v>
      </c>
      <c r="P263" s="67">
        <v>261</v>
      </c>
    </row>
    <row r="264" spans="1:16">
      <c r="A264" s="63" t="str">
        <f ca="1"/>
        <v>ANDONI FERNANDEZ DE ORTEGA</v>
      </c>
      <c r="B264" s="63" t="str">
        <f ca="1"/>
        <v>Beraun</v>
      </c>
      <c r="C264" s="64" t="str">
        <f ca="1"/>
        <v>SEN</v>
      </c>
      <c r="D264" s="64" t="str">
        <f ca="1"/>
        <v>M</v>
      </c>
      <c r="E264" s="63">
        <f ca="1"/>
        <v>2004</v>
      </c>
      <c r="F264" s="63">
        <f ca="1"/>
        <v>0</v>
      </c>
      <c r="G264" s="63">
        <f ca="1"/>
        <v>0</v>
      </c>
      <c r="H264" s="63">
        <f ca="1"/>
        <v>0</v>
      </c>
      <c r="I264" s="63">
        <f ca="1"/>
        <v>0</v>
      </c>
      <c r="J264" s="63">
        <f ca="1"/>
        <v>0</v>
      </c>
      <c r="K264" s="63">
        <f ca="1"/>
        <v>0</v>
      </c>
      <c r="L264" s="63">
        <f ca="1"/>
        <v>0</v>
      </c>
      <c r="M264" s="63">
        <f ca="1"/>
        <v>0</v>
      </c>
      <c r="N264" s="63">
        <f ca="1"/>
        <v>0</v>
      </c>
      <c r="O264" s="63">
        <f ca="1"/>
        <v>0</v>
      </c>
      <c r="P264" s="67">
        <v>262</v>
      </c>
    </row>
    <row r="265" spans="1:16">
      <c r="A265" s="63" t="str">
        <f ca="1"/>
        <v>JUAN ANTONIO FERNANDEZ DE ORTEGA</v>
      </c>
      <c r="B265" s="63" t="str">
        <f ca="1"/>
        <v>Beraun</v>
      </c>
      <c r="C265" s="64" t="str">
        <f ca="1"/>
        <v>V-50</v>
      </c>
      <c r="D265" s="64" t="str">
        <f ca="1"/>
        <v>M</v>
      </c>
      <c r="E265" s="63">
        <f ca="1"/>
        <v>1974</v>
      </c>
      <c r="F265" s="63">
        <f ca="1"/>
        <v>0</v>
      </c>
      <c r="G265" s="63">
        <f ca="1"/>
        <v>0</v>
      </c>
      <c r="H265" s="63">
        <f ca="1"/>
        <v>0</v>
      </c>
      <c r="I265" s="63">
        <f ca="1"/>
        <v>0</v>
      </c>
      <c r="J265" s="63">
        <f ca="1"/>
        <v>0</v>
      </c>
      <c r="K265" s="63">
        <f ca="1"/>
        <v>0</v>
      </c>
      <c r="L265" s="63">
        <f ca="1"/>
        <v>0</v>
      </c>
      <c r="M265" s="63">
        <f ca="1"/>
        <v>0</v>
      </c>
      <c r="N265" s="63">
        <f ca="1"/>
        <v>0</v>
      </c>
      <c r="O265" s="63">
        <f ca="1"/>
        <v>0</v>
      </c>
      <c r="P265" s="67">
        <v>263</v>
      </c>
    </row>
    <row r="266" spans="1:16">
      <c r="A266" s="63" t="str">
        <f ca="1"/>
        <v>AIMAR REBOLLO</v>
      </c>
      <c r="B266" s="63" t="str">
        <f ca="1"/>
        <v>Beraun</v>
      </c>
      <c r="C266" s="64" t="str">
        <f ca="1"/>
        <v>S21</v>
      </c>
      <c r="D266" s="64" t="str">
        <f ca="1"/>
        <v>M</v>
      </c>
      <c r="E266" s="63">
        <f ca="1"/>
        <v>2005</v>
      </c>
      <c r="F266" s="63">
        <f ca="1"/>
        <v>0</v>
      </c>
      <c r="G266" s="63">
        <f ca="1"/>
        <v>0</v>
      </c>
      <c r="H266" s="63">
        <f ca="1"/>
        <v>0</v>
      </c>
      <c r="I266" s="63">
        <f ca="1"/>
        <v>0</v>
      </c>
      <c r="J266" s="63">
        <f ca="1"/>
        <v>0</v>
      </c>
      <c r="K266" s="63">
        <f ca="1"/>
        <v>0</v>
      </c>
      <c r="L266" s="63">
        <f ca="1"/>
        <v>0</v>
      </c>
      <c r="M266" s="63">
        <f ca="1"/>
        <v>0</v>
      </c>
      <c r="N266" s="63">
        <f ca="1"/>
        <v>0</v>
      </c>
      <c r="O266" s="63">
        <f ca="1"/>
        <v>0</v>
      </c>
      <c r="P266" s="67">
        <v>264</v>
      </c>
    </row>
    <row r="267" spans="1:16">
      <c r="A267" s="63" t="str">
        <f ca="1"/>
        <v>INES ARANA</v>
      </c>
      <c r="B267" s="63" t="str">
        <f ca="1"/>
        <v>Beti Prest</v>
      </c>
      <c r="C267" s="64" t="str">
        <f ca="1"/>
        <v>V-65</v>
      </c>
      <c r="D267" s="64" t="str">
        <f ca="1"/>
        <v>F</v>
      </c>
      <c r="E267" s="63">
        <f ca="1"/>
        <v>1960</v>
      </c>
      <c r="F267" s="63">
        <f ca="1"/>
        <v>0</v>
      </c>
      <c r="G267" s="63">
        <f ca="1"/>
        <v>0</v>
      </c>
      <c r="H267" s="63">
        <f ca="1"/>
        <v>0</v>
      </c>
      <c r="I267" s="63">
        <f ca="1"/>
        <v>0</v>
      </c>
      <c r="J267" s="63">
        <f ca="1"/>
        <v>0</v>
      </c>
      <c r="K267" s="63">
        <f ca="1"/>
        <v>0</v>
      </c>
      <c r="L267" s="63">
        <f ca="1"/>
        <v>0</v>
      </c>
      <c r="M267" s="63">
        <f ca="1"/>
        <v>0</v>
      </c>
      <c r="N267" s="63">
        <f ca="1"/>
        <v>0</v>
      </c>
      <c r="O267" s="63">
        <f ca="1"/>
        <v>0</v>
      </c>
      <c r="P267" s="70">
        <v>265</v>
      </c>
    </row>
    <row r="268" spans="1:16">
      <c r="A268" s="63" t="str">
        <f ca="1"/>
        <v>AITOR INTXAURRAGA</v>
      </c>
      <c r="B268" s="63" t="str">
        <f ca="1"/>
        <v>Beti Prest</v>
      </c>
      <c r="C268" s="64" t="str">
        <f ca="1"/>
        <v>V-50</v>
      </c>
      <c r="D268" s="64" t="str">
        <f ca="1"/>
        <v>M</v>
      </c>
      <c r="E268" s="63">
        <f ca="1"/>
        <v>1976</v>
      </c>
      <c r="F268" s="63">
        <f ca="1"/>
        <v>0</v>
      </c>
      <c r="G268" s="63">
        <f ca="1"/>
        <v>0</v>
      </c>
      <c r="H268" s="63">
        <f ca="1"/>
        <v>0</v>
      </c>
      <c r="I268" s="63">
        <f ca="1"/>
        <v>0</v>
      </c>
      <c r="J268" s="63">
        <f ca="1"/>
        <v>0</v>
      </c>
      <c r="K268" s="63">
        <f ca="1"/>
        <v>0</v>
      </c>
      <c r="L268" s="63">
        <f ca="1"/>
        <v>0</v>
      </c>
      <c r="M268" s="63">
        <f ca="1"/>
        <v>0</v>
      </c>
      <c r="N268" s="63">
        <f ca="1"/>
        <v>0</v>
      </c>
      <c r="O268" s="63">
        <f ca="1"/>
        <v>0</v>
      </c>
      <c r="P268" s="67">
        <v>266</v>
      </c>
    </row>
    <row r="269" spans="1:16">
      <c r="A269" s="63" t="str">
        <f ca="1"/>
        <v>VICTOR PERALTA</v>
      </c>
      <c r="B269" s="63" t="str">
        <f ca="1"/>
        <v>Beti Prest</v>
      </c>
      <c r="C269" s="64" t="str">
        <f ca="1"/>
        <v>V-60</v>
      </c>
      <c r="D269" s="64" t="str">
        <f ca="1"/>
        <v>M</v>
      </c>
      <c r="E269" s="63">
        <f ca="1"/>
        <v>1963</v>
      </c>
      <c r="F269" s="63">
        <f ca="1"/>
        <v>0</v>
      </c>
      <c r="G269" s="63">
        <f ca="1"/>
        <v>0</v>
      </c>
      <c r="H269" s="63">
        <f ca="1"/>
        <v>0</v>
      </c>
      <c r="I269" s="63">
        <f ca="1"/>
        <v>0</v>
      </c>
      <c r="J269" s="63">
        <f ca="1"/>
        <v>0</v>
      </c>
      <c r="K269" s="63">
        <f ca="1"/>
        <v>0</v>
      </c>
      <c r="L269" s="63">
        <f ca="1"/>
        <v>0</v>
      </c>
      <c r="M269" s="63">
        <f ca="1"/>
        <v>0</v>
      </c>
      <c r="N269" s="63">
        <f ca="1"/>
        <v>0</v>
      </c>
      <c r="O269" s="63">
        <f ca="1"/>
        <v>0</v>
      </c>
      <c r="P269" s="67">
        <v>267</v>
      </c>
    </row>
    <row r="270" spans="1:16">
      <c r="A270" s="63" t="str">
        <f ca="1"/>
        <v>NEREA QING MADRIGAL</v>
      </c>
      <c r="B270" s="63" t="str">
        <f ca="1"/>
        <v>Beti Prest</v>
      </c>
      <c r="C270" s="64" t="str">
        <f ca="1"/>
        <v>JUV</v>
      </c>
      <c r="D270" s="64" t="str">
        <f ca="1"/>
        <v>F</v>
      </c>
      <c r="E270" s="63">
        <f ca="1"/>
        <v>2007</v>
      </c>
      <c r="F270" s="63">
        <f ca="1"/>
        <v>0</v>
      </c>
      <c r="G270" s="63">
        <f ca="1"/>
        <v>0</v>
      </c>
      <c r="H270" s="63">
        <f ca="1"/>
        <v>0</v>
      </c>
      <c r="I270" s="63">
        <f ca="1"/>
        <v>0</v>
      </c>
      <c r="J270" s="63">
        <f ca="1"/>
        <v>0</v>
      </c>
      <c r="K270" s="63">
        <f ca="1"/>
        <v>0</v>
      </c>
      <c r="L270" s="63">
        <f ca="1"/>
        <v>0</v>
      </c>
      <c r="M270" s="63">
        <f ca="1"/>
        <v>0</v>
      </c>
      <c r="N270" s="63">
        <f ca="1"/>
        <v>0</v>
      </c>
      <c r="O270" s="63">
        <f ca="1"/>
        <v>0</v>
      </c>
      <c r="P270" s="67">
        <v>268</v>
      </c>
    </row>
    <row r="271" spans="1:16">
      <c r="A271" s="63" t="str">
        <f ca="1"/>
        <v>JORGE GARCÍA</v>
      </c>
      <c r="B271" s="63" t="str">
        <f ca="1"/>
        <v>Beti Prest</v>
      </c>
      <c r="C271" s="64" t="str">
        <f ca="1"/>
        <v>V-40</v>
      </c>
      <c r="D271" s="64" t="str">
        <f ca="1"/>
        <v>M</v>
      </c>
      <c r="E271" s="63">
        <f ca="1"/>
        <v>1982</v>
      </c>
      <c r="F271" s="63">
        <f ca="1"/>
        <v>0</v>
      </c>
      <c r="G271" s="63">
        <f ca="1"/>
        <v>0</v>
      </c>
      <c r="H271" s="63">
        <f ca="1"/>
        <v>0</v>
      </c>
      <c r="I271" s="63">
        <f ca="1"/>
        <v>0</v>
      </c>
      <c r="J271" s="63">
        <f ca="1"/>
        <v>0</v>
      </c>
      <c r="K271" s="63">
        <f ca="1"/>
        <v>0</v>
      </c>
      <c r="L271" s="63">
        <f ca="1"/>
        <v>0</v>
      </c>
      <c r="M271" s="63">
        <f ca="1"/>
        <v>0</v>
      </c>
      <c r="N271" s="63">
        <f ca="1"/>
        <v>0</v>
      </c>
      <c r="O271" s="63">
        <f ca="1"/>
        <v>0</v>
      </c>
      <c r="P271" s="67">
        <v>269</v>
      </c>
    </row>
    <row r="272" spans="1:16">
      <c r="A272" s="63" t="str">
        <f ca="1"/>
        <v>DANIEL DIEZ</v>
      </c>
      <c r="B272" s="63" t="str">
        <f ca="1"/>
        <v>Beti Prest</v>
      </c>
      <c r="C272" s="64" t="str">
        <f ca="1"/>
        <v>V-50</v>
      </c>
      <c r="D272" s="64" t="str">
        <f ca="1"/>
        <v>M</v>
      </c>
      <c r="E272" s="63">
        <f ca="1"/>
        <v>1973</v>
      </c>
      <c r="F272" s="63">
        <f ca="1"/>
        <v>0</v>
      </c>
      <c r="G272" s="63">
        <f ca="1"/>
        <v>0</v>
      </c>
      <c r="H272" s="63">
        <f ca="1"/>
        <v>0</v>
      </c>
      <c r="I272" s="63">
        <f ca="1"/>
        <v>0</v>
      </c>
      <c r="J272" s="63">
        <f ca="1"/>
        <v>0</v>
      </c>
      <c r="K272" s="63">
        <f ca="1"/>
        <v>0</v>
      </c>
      <c r="L272" s="63">
        <f ca="1"/>
        <v>0</v>
      </c>
      <c r="M272" s="63">
        <f ca="1"/>
        <v>0</v>
      </c>
      <c r="N272" s="63">
        <f ca="1"/>
        <v>0</v>
      </c>
      <c r="O272" s="63">
        <f ca="1"/>
        <v>0</v>
      </c>
      <c r="P272" s="67">
        <v>270</v>
      </c>
    </row>
    <row r="273" spans="1:16">
      <c r="A273" s="63" t="str">
        <f ca="1"/>
        <v>SERGIO HERIZ</v>
      </c>
      <c r="B273" s="63" t="str">
        <f ca="1"/>
        <v>Beti Prest</v>
      </c>
      <c r="C273" s="64" t="str">
        <f ca="1"/>
        <v>V-50</v>
      </c>
      <c r="D273" s="64" t="str">
        <f ca="1"/>
        <v>M</v>
      </c>
      <c r="E273" s="63">
        <f ca="1"/>
        <v>1972</v>
      </c>
      <c r="F273" s="63">
        <f ca="1"/>
        <v>0</v>
      </c>
      <c r="G273" s="63">
        <f ca="1"/>
        <v>0</v>
      </c>
      <c r="H273" s="63">
        <f ca="1"/>
        <v>0</v>
      </c>
      <c r="I273" s="63">
        <f ca="1"/>
        <v>0</v>
      </c>
      <c r="J273" s="63">
        <f ca="1"/>
        <v>0</v>
      </c>
      <c r="K273" s="63">
        <f ca="1"/>
        <v>0</v>
      </c>
      <c r="L273" s="63">
        <f ca="1"/>
        <v>0</v>
      </c>
      <c r="M273" s="63">
        <f ca="1"/>
        <v>0</v>
      </c>
      <c r="N273" s="63">
        <f ca="1"/>
        <v>0</v>
      </c>
      <c r="O273" s="63">
        <f ca="1"/>
        <v>0</v>
      </c>
      <c r="P273" s="67">
        <v>271</v>
      </c>
    </row>
    <row r="274" spans="1:16">
      <c r="A274" s="63" t="str">
        <f ca="1"/>
        <v>DAVID DE LA VEGA</v>
      </c>
      <c r="B274" s="63" t="str">
        <f ca="1"/>
        <v>Beti Prest</v>
      </c>
      <c r="C274" s="64" t="str">
        <f ca="1"/>
        <v>V-40</v>
      </c>
      <c r="D274" s="64" t="str">
        <f ca="1"/>
        <v>M</v>
      </c>
      <c r="E274" s="63">
        <f ca="1"/>
        <v>1981</v>
      </c>
      <c r="F274" s="63">
        <f ca="1"/>
        <v>0</v>
      </c>
      <c r="G274" s="63">
        <f ca="1"/>
        <v>0</v>
      </c>
      <c r="H274" s="63">
        <f ca="1"/>
        <v>0</v>
      </c>
      <c r="I274" s="63">
        <f ca="1"/>
        <v>0</v>
      </c>
      <c r="J274" s="63">
        <f ca="1"/>
        <v>0</v>
      </c>
      <c r="K274" s="63">
        <f ca="1"/>
        <v>0</v>
      </c>
      <c r="L274" s="63">
        <f ca="1"/>
        <v>0</v>
      </c>
      <c r="M274" s="63">
        <f ca="1"/>
        <v>0</v>
      </c>
      <c r="N274" s="63">
        <f ca="1"/>
        <v>0</v>
      </c>
      <c r="O274" s="63">
        <f ca="1"/>
        <v>0</v>
      </c>
      <c r="P274" s="67">
        <v>272</v>
      </c>
    </row>
    <row r="275" spans="1:16">
      <c r="A275" s="63" t="str">
        <f ca="1"/>
        <v>ALEXEI EMELIANOV</v>
      </c>
      <c r="B275" s="63" t="str">
        <f ca="1"/>
        <v xml:space="preserve">Fortuna </v>
      </c>
      <c r="C275" s="64" t="str">
        <f ca="1"/>
        <v>V-50</v>
      </c>
      <c r="D275" s="64" t="str">
        <f ca="1"/>
        <v>M</v>
      </c>
      <c r="E275" s="63">
        <f ca="1"/>
        <v>1975</v>
      </c>
      <c r="F275" s="63">
        <f ca="1"/>
        <v>0</v>
      </c>
      <c r="G275" s="63">
        <f ca="1"/>
        <v>0</v>
      </c>
      <c r="H275" s="63">
        <f ca="1"/>
        <v>0</v>
      </c>
      <c r="I275" s="63">
        <f ca="1"/>
        <v>0</v>
      </c>
      <c r="J275" s="63">
        <f ca="1"/>
        <v>0</v>
      </c>
      <c r="K275" s="63">
        <f ca="1"/>
        <v>0</v>
      </c>
      <c r="L275" s="63">
        <f ca="1"/>
        <v>0</v>
      </c>
      <c r="M275" s="63">
        <f ca="1"/>
        <v>0</v>
      </c>
      <c r="N275" s="63">
        <f ca="1"/>
        <v>0</v>
      </c>
      <c r="O275" s="63">
        <f ca="1"/>
        <v>0</v>
      </c>
      <c r="P275" s="67">
        <v>273</v>
      </c>
    </row>
    <row r="276" spans="1:16">
      <c r="A276" s="63" t="str">
        <f ca="1"/>
        <v>PEDRO ALESON</v>
      </c>
      <c r="B276" s="63" t="str">
        <f ca="1"/>
        <v>Lautaro</v>
      </c>
      <c r="C276" s="64" t="str">
        <f ca="1"/>
        <v>V-50</v>
      </c>
      <c r="D276" s="64" t="str">
        <f ca="1"/>
        <v>M</v>
      </c>
      <c r="E276" s="63">
        <f ca="1"/>
        <v>1970</v>
      </c>
      <c r="F276" s="63">
        <f ca="1"/>
        <v>0</v>
      </c>
      <c r="G276" s="63">
        <f ca="1"/>
        <v>0</v>
      </c>
      <c r="H276" s="63">
        <f ca="1"/>
        <v>0</v>
      </c>
      <c r="I276" s="63">
        <f ca="1"/>
        <v>0</v>
      </c>
      <c r="J276" s="63">
        <f ca="1"/>
        <v>0</v>
      </c>
      <c r="K276" s="63">
        <f ca="1"/>
        <v>0</v>
      </c>
      <c r="L276" s="63">
        <f ca="1"/>
        <v>0</v>
      </c>
      <c r="M276" s="63">
        <f ca="1"/>
        <v>0</v>
      </c>
      <c r="N276" s="63">
        <f ca="1"/>
        <v>0</v>
      </c>
      <c r="O276" s="63">
        <f ca="1"/>
        <v>0</v>
      </c>
      <c r="P276" s="70">
        <v>274</v>
      </c>
    </row>
    <row r="277" spans="1:16">
      <c r="A277" s="63" t="str">
        <f ca="1"/>
        <v>JOSE ANTONIO BLANCO</v>
      </c>
      <c r="B277" s="63" t="str">
        <f ca="1"/>
        <v>Lautaro</v>
      </c>
      <c r="C277" s="64" t="str">
        <f ca="1"/>
        <v>V-60</v>
      </c>
      <c r="D277" s="64" t="str">
        <f ca="1"/>
        <v>M</v>
      </c>
      <c r="E277" s="63">
        <f ca="1"/>
        <v>1964</v>
      </c>
      <c r="F277" s="63">
        <f ca="1"/>
        <v>0</v>
      </c>
      <c r="G277" s="63">
        <f ca="1"/>
        <v>0</v>
      </c>
      <c r="H277" s="63">
        <f ca="1"/>
        <v>0</v>
      </c>
      <c r="I277" s="63">
        <f ca="1"/>
        <v>0</v>
      </c>
      <c r="J277" s="63">
        <f ca="1"/>
        <v>0</v>
      </c>
      <c r="K277" s="63">
        <f ca="1"/>
        <v>0</v>
      </c>
      <c r="L277" s="63">
        <f ca="1"/>
        <v>0</v>
      </c>
      <c r="M277" s="63">
        <f ca="1"/>
        <v>0</v>
      </c>
      <c r="N277" s="63">
        <f ca="1"/>
        <v>0</v>
      </c>
      <c r="O277" s="63">
        <f ca="1"/>
        <v>0</v>
      </c>
      <c r="P277" s="67">
        <v>275</v>
      </c>
    </row>
    <row r="278" spans="1:16">
      <c r="A278" s="63" t="str">
        <f ca="1"/>
        <v>SAMUEL MARTINEZ</v>
      </c>
      <c r="B278" s="63" t="str">
        <f ca="1"/>
        <v>Lautaro</v>
      </c>
      <c r="C278" s="64" t="str">
        <f ca="1"/>
        <v>SEN</v>
      </c>
      <c r="D278" s="64" t="str">
        <f ca="1"/>
        <v>M</v>
      </c>
      <c r="E278" s="63">
        <f ca="1"/>
        <v>2000</v>
      </c>
      <c r="F278" s="63">
        <f ca="1"/>
        <v>0</v>
      </c>
      <c r="G278" s="63">
        <f ca="1"/>
        <v>0</v>
      </c>
      <c r="H278" s="63">
        <f ca="1"/>
        <v>0</v>
      </c>
      <c r="I278" s="63">
        <f ca="1"/>
        <v>0</v>
      </c>
      <c r="J278" s="63">
        <f ca="1"/>
        <v>0</v>
      </c>
      <c r="K278" s="63">
        <f ca="1"/>
        <v>0</v>
      </c>
      <c r="L278" s="63">
        <f ca="1"/>
        <v>0</v>
      </c>
      <c r="M278" s="63">
        <f ca="1"/>
        <v>0</v>
      </c>
      <c r="N278" s="63">
        <f ca="1"/>
        <v>0</v>
      </c>
      <c r="O278" s="63">
        <f ca="1"/>
        <v>0</v>
      </c>
      <c r="P278" s="67">
        <v>276</v>
      </c>
    </row>
    <row r="279" spans="1:16">
      <c r="A279" s="63" t="str">
        <f ca="1"/>
        <v>ALEXANDER CASTILLO</v>
      </c>
      <c r="B279" s="63" t="str">
        <f ca="1"/>
        <v>Gailak</v>
      </c>
      <c r="C279" s="64" t="str">
        <f ca="1"/>
        <v>SEN</v>
      </c>
      <c r="D279" s="64" t="str">
        <f ca="1"/>
        <v>M</v>
      </c>
      <c r="E279" s="63">
        <f ca="1"/>
        <v>1993</v>
      </c>
      <c r="F279" s="63">
        <f ca="1"/>
        <v>0</v>
      </c>
      <c r="G279" s="63">
        <f ca="1"/>
        <v>0</v>
      </c>
      <c r="H279" s="63">
        <f ca="1"/>
        <v>0</v>
      </c>
      <c r="I279" s="63">
        <f ca="1"/>
        <v>0</v>
      </c>
      <c r="J279" s="63">
        <f ca="1"/>
        <v>0</v>
      </c>
      <c r="K279" s="63">
        <f ca="1"/>
        <v>0</v>
      </c>
      <c r="L279" s="63">
        <f ca="1"/>
        <v>0</v>
      </c>
      <c r="M279" s="63">
        <f ca="1"/>
        <v>0</v>
      </c>
      <c r="N279" s="63">
        <f ca="1"/>
        <v>0</v>
      </c>
      <c r="O279" s="63">
        <f ca="1"/>
        <v>0</v>
      </c>
      <c r="P279" s="67">
        <v>277</v>
      </c>
    </row>
    <row r="280" spans="1:16">
      <c r="A280" s="63" t="str">
        <f ca="1"/>
        <v>JAVIER ORTEGA</v>
      </c>
      <c r="B280" s="63" t="str">
        <f ca="1"/>
        <v>Gailak</v>
      </c>
      <c r="C280" s="64" t="str">
        <f ca="1"/>
        <v>V-70</v>
      </c>
      <c r="D280" s="64" t="str">
        <f ca="1"/>
        <v>M</v>
      </c>
      <c r="E280" s="63">
        <f ca="1"/>
        <v>1952</v>
      </c>
      <c r="F280" s="63">
        <f ca="1"/>
        <v>0</v>
      </c>
      <c r="G280" s="63">
        <f ca="1"/>
        <v>0</v>
      </c>
      <c r="H280" s="63">
        <f ca="1"/>
        <v>0</v>
      </c>
      <c r="I280" s="63">
        <f ca="1"/>
        <v>0</v>
      </c>
      <c r="J280" s="63">
        <f ca="1"/>
        <v>0</v>
      </c>
      <c r="K280" s="63">
        <f ca="1"/>
        <v>0</v>
      </c>
      <c r="L280" s="63">
        <f ca="1"/>
        <v>0</v>
      </c>
      <c r="M280" s="63">
        <f ca="1"/>
        <v>0</v>
      </c>
      <c r="N280" s="63">
        <f ca="1"/>
        <v>0</v>
      </c>
      <c r="O280" s="63">
        <f ca="1"/>
        <v>0</v>
      </c>
      <c r="P280" s="67">
        <v>278</v>
      </c>
    </row>
    <row r="281" spans="1:16">
      <c r="A281" s="63" t="str">
        <f ca="1"/>
        <v>JESUS MARIA PLAZA</v>
      </c>
      <c r="B281" s="63" t="str">
        <f ca="1"/>
        <v>Gailak</v>
      </c>
      <c r="C281" s="64" t="str">
        <f ca="1"/>
        <v>V-60</v>
      </c>
      <c r="D281" s="64" t="str">
        <f ca="1"/>
        <v>M</v>
      </c>
      <c r="E281" s="63">
        <f ca="1"/>
        <v>1964</v>
      </c>
      <c r="F281" s="63">
        <f ca="1"/>
        <v>0</v>
      </c>
      <c r="G281" s="63">
        <f ca="1"/>
        <v>0</v>
      </c>
      <c r="H281" s="63">
        <f ca="1"/>
        <v>0</v>
      </c>
      <c r="I281" s="63">
        <f ca="1"/>
        <v>0</v>
      </c>
      <c r="J281" s="63">
        <f ca="1"/>
        <v>0</v>
      </c>
      <c r="K281" s="63">
        <f ca="1"/>
        <v>0</v>
      </c>
      <c r="L281" s="63">
        <f ca="1"/>
        <v>0</v>
      </c>
      <c r="M281" s="63">
        <f ca="1"/>
        <v>0</v>
      </c>
      <c r="N281" s="63">
        <f ca="1"/>
        <v>0</v>
      </c>
      <c r="O281" s="63">
        <f ca="1"/>
        <v>0</v>
      </c>
      <c r="P281" s="67">
        <v>279</v>
      </c>
    </row>
    <row r="282" spans="1:16">
      <c r="A282" s="63" t="str">
        <f ca="1"/>
        <v>JORGE TEJEDOR</v>
      </c>
      <c r="B282" s="63" t="str">
        <f ca="1"/>
        <v>Gailak</v>
      </c>
      <c r="C282" s="64" t="str">
        <f ca="1"/>
        <v>V-40</v>
      </c>
      <c r="D282" s="64" t="str">
        <f ca="1"/>
        <v>M</v>
      </c>
      <c r="E282" s="63">
        <f ca="1"/>
        <v>1977</v>
      </c>
      <c r="F282" s="63">
        <f ca="1"/>
        <v>0</v>
      </c>
      <c r="G282" s="63">
        <f ca="1"/>
        <v>0</v>
      </c>
      <c r="H282" s="63">
        <f ca="1"/>
        <v>0</v>
      </c>
      <c r="I282" s="63">
        <f ca="1"/>
        <v>0</v>
      </c>
      <c r="J282" s="63">
        <f ca="1"/>
        <v>0</v>
      </c>
      <c r="K282" s="63">
        <f ca="1"/>
        <v>0</v>
      </c>
      <c r="L282" s="63">
        <f ca="1"/>
        <v>0</v>
      </c>
      <c r="M282" s="63">
        <f ca="1"/>
        <v>0</v>
      </c>
      <c r="N282" s="63">
        <f ca="1"/>
        <v>0</v>
      </c>
      <c r="O282" s="63">
        <f ca="1"/>
        <v>0</v>
      </c>
      <c r="P282" s="67">
        <v>280</v>
      </c>
    </row>
    <row r="283" spans="1:16">
      <c r="A283" s="63" t="str">
        <f ca="1"/>
        <v>DAMIAN CAJARAVILLE</v>
      </c>
      <c r="B283" s="63" t="str">
        <f ca="1"/>
        <v>Gailak</v>
      </c>
      <c r="C283" s="64" t="str">
        <f ca="1"/>
        <v>SEN</v>
      </c>
      <c r="D283" s="64" t="str">
        <f ca="1"/>
        <v>M</v>
      </c>
      <c r="E283" s="63">
        <f ca="1"/>
        <v>2000</v>
      </c>
      <c r="F283" s="63">
        <f ca="1"/>
        <v>0</v>
      </c>
      <c r="G283" s="63">
        <f ca="1"/>
        <v>0</v>
      </c>
      <c r="H283" s="63">
        <f ca="1"/>
        <v>0</v>
      </c>
      <c r="I283" s="63">
        <f ca="1"/>
        <v>0</v>
      </c>
      <c r="J283" s="63">
        <f ca="1"/>
        <v>0</v>
      </c>
      <c r="K283" s="63">
        <f ca="1"/>
        <v>0</v>
      </c>
      <c r="L283" s="63">
        <f ca="1"/>
        <v>0</v>
      </c>
      <c r="M283" s="63">
        <f ca="1"/>
        <v>0</v>
      </c>
      <c r="N283" s="63">
        <f ca="1"/>
        <v>0</v>
      </c>
      <c r="O283" s="63">
        <f ca="1"/>
        <v>0</v>
      </c>
      <c r="P283" s="67">
        <v>281</v>
      </c>
    </row>
    <row r="284" spans="1:16">
      <c r="A284" s="63" t="str">
        <f ca="1"/>
        <v>LUIS ANGEL SALAZAR</v>
      </c>
      <c r="B284" s="63" t="str">
        <f ca="1"/>
        <v>Gasteiz</v>
      </c>
      <c r="C284" s="64" t="str">
        <f ca="1"/>
        <v>V-50</v>
      </c>
      <c r="D284" s="64" t="str">
        <f ca="1"/>
        <v>M</v>
      </c>
      <c r="E284" s="63">
        <f ca="1"/>
        <v>1970</v>
      </c>
      <c r="F284" s="63">
        <f ca="1"/>
        <v>0</v>
      </c>
      <c r="G284" s="63">
        <f ca="1"/>
        <v>0</v>
      </c>
      <c r="H284" s="63">
        <f ca="1"/>
        <v>0</v>
      </c>
      <c r="I284" s="63">
        <f ca="1"/>
        <v>0</v>
      </c>
      <c r="J284" s="63">
        <f ca="1"/>
        <v>0</v>
      </c>
      <c r="K284" s="63">
        <f ca="1"/>
        <v>0</v>
      </c>
      <c r="L284" s="63">
        <f ca="1"/>
        <v>0</v>
      </c>
      <c r="M284" s="63">
        <f ca="1"/>
        <v>0</v>
      </c>
      <c r="N284" s="63">
        <f ca="1"/>
        <v>0</v>
      </c>
      <c r="O284" s="63">
        <f ca="1"/>
        <v>0</v>
      </c>
      <c r="P284" s="67">
        <v>282</v>
      </c>
    </row>
    <row r="285" spans="1:16">
      <c r="A285" s="63" t="str">
        <f ca="1"/>
        <v>JOSE FELIX SANZ</v>
      </c>
      <c r="B285" s="63" t="str">
        <f ca="1"/>
        <v xml:space="preserve">Los Chopos </v>
      </c>
      <c r="C285" s="64" t="str">
        <f ca="1"/>
        <v>V-50</v>
      </c>
      <c r="D285" s="64" t="str">
        <f ca="1"/>
        <v>M</v>
      </c>
      <c r="E285" s="63">
        <f ca="1"/>
        <v>1972</v>
      </c>
      <c r="F285" s="63">
        <f ca="1"/>
        <v>0</v>
      </c>
      <c r="G285" s="63">
        <f ca="1"/>
        <v>0</v>
      </c>
      <c r="H285" s="63">
        <f ca="1"/>
        <v>0</v>
      </c>
      <c r="I285" s="63">
        <f ca="1"/>
        <v>0</v>
      </c>
      <c r="J285" s="63">
        <f ca="1"/>
        <v>0</v>
      </c>
      <c r="K285" s="63">
        <f ca="1"/>
        <v>0</v>
      </c>
      <c r="L285" s="63">
        <f ca="1"/>
        <v>0</v>
      </c>
      <c r="M285" s="63">
        <f ca="1"/>
        <v>0</v>
      </c>
      <c r="N285" s="63">
        <f ca="1"/>
        <v>0</v>
      </c>
      <c r="O285" s="63">
        <f ca="1"/>
        <v>0</v>
      </c>
      <c r="P285" s="70">
        <v>283</v>
      </c>
    </row>
    <row r="286" spans="1:16">
      <c r="A286" s="63">
        <f ca="1"/>
        <v>0</v>
      </c>
      <c r="B286" s="63">
        <f ca="1"/>
        <v>0</v>
      </c>
      <c r="C286" s="64">
        <f ca="1"/>
        <v>0</v>
      </c>
      <c r="D286" s="64">
        <f ca="1"/>
        <v>0</v>
      </c>
      <c r="E286" s="63">
        <f ca="1"/>
        <v>0</v>
      </c>
      <c r="F286" s="63">
        <f ca="1"/>
        <v>0</v>
      </c>
      <c r="G286" s="63">
        <f ca="1"/>
        <v>0</v>
      </c>
      <c r="H286" s="63">
        <f ca="1"/>
        <v>0</v>
      </c>
      <c r="I286" s="63">
        <f ca="1"/>
        <v>0</v>
      </c>
      <c r="J286" s="63">
        <f ca="1"/>
        <v>0</v>
      </c>
      <c r="K286" s="63">
        <f ca="1"/>
        <v>0</v>
      </c>
      <c r="L286" s="63">
        <f ca="1"/>
        <v>0</v>
      </c>
      <c r="M286" s="63">
        <f ca="1"/>
        <v>0</v>
      </c>
      <c r="N286" s="63">
        <f ca="1"/>
        <v>0</v>
      </c>
      <c r="O286" s="63">
        <f ca="1"/>
        <v>0</v>
      </c>
      <c r="P286" s="67">
        <v>284</v>
      </c>
    </row>
    <row r="287" spans="1:16">
      <c r="A287" s="63">
        <f ca="1"/>
        <v>0</v>
      </c>
      <c r="B287" s="63">
        <f ca="1"/>
        <v>0</v>
      </c>
      <c r="C287" s="64">
        <f ca="1"/>
        <v>0</v>
      </c>
      <c r="D287" s="64">
        <f ca="1"/>
        <v>0</v>
      </c>
      <c r="E287" s="63">
        <f ca="1"/>
        <v>0</v>
      </c>
      <c r="F287" s="63">
        <f ca="1"/>
        <v>0</v>
      </c>
      <c r="G287" s="63">
        <f ca="1"/>
        <v>0</v>
      </c>
      <c r="H287" s="63">
        <f ca="1"/>
        <v>0</v>
      </c>
      <c r="I287" s="63">
        <f ca="1"/>
        <v>0</v>
      </c>
      <c r="J287" s="63">
        <f ca="1"/>
        <v>0</v>
      </c>
      <c r="K287" s="63">
        <f ca="1"/>
        <v>0</v>
      </c>
      <c r="L287" s="63">
        <f ca="1"/>
        <v>0</v>
      </c>
      <c r="M287" s="63">
        <f ca="1"/>
        <v>0</v>
      </c>
      <c r="N287" s="63">
        <f ca="1"/>
        <v>0</v>
      </c>
      <c r="O287" s="63">
        <f ca="1"/>
        <v>0</v>
      </c>
      <c r="P287" s="67">
        <v>285</v>
      </c>
    </row>
    <row r="288" spans="1:16">
      <c r="A288" s="63">
        <f ca="1"/>
        <v>0</v>
      </c>
      <c r="B288" s="63">
        <f ca="1"/>
        <v>0</v>
      </c>
      <c r="C288" s="64">
        <f ca="1"/>
        <v>0</v>
      </c>
      <c r="D288" s="64">
        <f ca="1"/>
        <v>0</v>
      </c>
      <c r="E288" s="63">
        <f ca="1"/>
        <v>0</v>
      </c>
      <c r="F288" s="63">
        <f ca="1"/>
        <v>0</v>
      </c>
      <c r="G288" s="63">
        <f ca="1"/>
        <v>0</v>
      </c>
      <c r="H288" s="63">
        <f ca="1"/>
        <v>0</v>
      </c>
      <c r="I288" s="63">
        <f ca="1"/>
        <v>0</v>
      </c>
      <c r="J288" s="63">
        <f ca="1"/>
        <v>0</v>
      </c>
      <c r="K288" s="63">
        <f ca="1"/>
        <v>0</v>
      </c>
      <c r="L288" s="63">
        <f ca="1"/>
        <v>0</v>
      </c>
      <c r="M288" s="63">
        <f ca="1"/>
        <v>0</v>
      </c>
      <c r="N288" s="63">
        <f ca="1"/>
        <v>0</v>
      </c>
      <c r="O288" s="63">
        <f ca="1"/>
        <v>0</v>
      </c>
      <c r="P288" s="67">
        <v>286</v>
      </c>
    </row>
    <row r="289" spans="1:16">
      <c r="A289" s="63">
        <f ca="1"/>
        <v>0</v>
      </c>
      <c r="B289" s="63">
        <f ca="1"/>
        <v>0</v>
      </c>
      <c r="C289" s="64">
        <f ca="1"/>
        <v>0</v>
      </c>
      <c r="D289" s="64">
        <f ca="1"/>
        <v>0</v>
      </c>
      <c r="E289" s="63">
        <f ca="1"/>
        <v>0</v>
      </c>
      <c r="F289" s="63">
        <f ca="1"/>
        <v>0</v>
      </c>
      <c r="G289" s="63">
        <f ca="1"/>
        <v>0</v>
      </c>
      <c r="H289" s="63">
        <f ca="1"/>
        <v>0</v>
      </c>
      <c r="I289" s="63">
        <f ca="1"/>
        <v>0</v>
      </c>
      <c r="J289" s="63">
        <f ca="1"/>
        <v>0</v>
      </c>
      <c r="K289" s="63">
        <f ca="1"/>
        <v>0</v>
      </c>
      <c r="L289" s="63">
        <f ca="1"/>
        <v>0</v>
      </c>
      <c r="M289" s="63">
        <f ca="1"/>
        <v>0</v>
      </c>
      <c r="N289" s="63">
        <f ca="1"/>
        <v>0</v>
      </c>
      <c r="O289" s="63">
        <f ca="1"/>
        <v>0</v>
      </c>
      <c r="P289" s="67">
        <v>287</v>
      </c>
    </row>
    <row r="290" spans="1:16">
      <c r="A290" s="63">
        <f ca="1"/>
        <v>0</v>
      </c>
      <c r="B290" s="63">
        <f ca="1"/>
        <v>0</v>
      </c>
      <c r="C290" s="64">
        <f ca="1"/>
        <v>0</v>
      </c>
      <c r="D290" s="64">
        <f ca="1"/>
        <v>0</v>
      </c>
      <c r="E290" s="63">
        <f ca="1"/>
        <v>0</v>
      </c>
      <c r="F290" s="63">
        <f ca="1"/>
        <v>0</v>
      </c>
      <c r="G290" s="63">
        <f ca="1"/>
        <v>0</v>
      </c>
      <c r="H290" s="63">
        <f ca="1"/>
        <v>0</v>
      </c>
      <c r="I290" s="63">
        <f ca="1"/>
        <v>0</v>
      </c>
      <c r="J290" s="63">
        <f ca="1"/>
        <v>0</v>
      </c>
      <c r="K290" s="63">
        <f ca="1"/>
        <v>0</v>
      </c>
      <c r="L290" s="63">
        <f ca="1"/>
        <v>0</v>
      </c>
      <c r="M290" s="63">
        <f ca="1"/>
        <v>0</v>
      </c>
      <c r="N290" s="63">
        <f ca="1"/>
        <v>0</v>
      </c>
      <c r="O290" s="63">
        <f ca="1"/>
        <v>0</v>
      </c>
      <c r="P290" s="67">
        <v>288</v>
      </c>
    </row>
    <row r="291" spans="1:16">
      <c r="A291" s="65">
        <f ca="1"/>
        <v>0</v>
      </c>
      <c r="B291" s="65">
        <f ca="1"/>
        <v>0</v>
      </c>
      <c r="C291" s="66">
        <f ca="1"/>
        <v>0</v>
      </c>
      <c r="D291" s="66">
        <f ca="1"/>
        <v>0</v>
      </c>
      <c r="E291" s="65">
        <f ca="1"/>
        <v>0</v>
      </c>
      <c r="F291" s="65">
        <f ca="1"/>
        <v>0</v>
      </c>
      <c r="G291" s="65">
        <f ca="1"/>
        <v>0</v>
      </c>
      <c r="H291" s="65">
        <f ca="1"/>
        <v>0</v>
      </c>
      <c r="I291" s="65">
        <f ca="1"/>
        <v>0</v>
      </c>
      <c r="J291" s="65">
        <f ca="1"/>
        <v>0</v>
      </c>
      <c r="K291" s="65">
        <f ca="1"/>
        <v>0</v>
      </c>
      <c r="L291" s="65">
        <f ca="1"/>
        <v>0</v>
      </c>
      <c r="M291" s="65">
        <f ca="1"/>
        <v>0</v>
      </c>
      <c r="N291" s="65">
        <f ca="1"/>
        <v>0</v>
      </c>
      <c r="O291" s="65">
        <f ca="1"/>
        <v>0</v>
      </c>
      <c r="P291" s="70">
        <v>289</v>
      </c>
    </row>
    <row r="292" spans="1:16">
      <c r="A292" s="63">
        <f ca="1"/>
        <v>0</v>
      </c>
      <c r="B292" s="63">
        <f ca="1"/>
        <v>0</v>
      </c>
      <c r="C292" s="64">
        <f ca="1"/>
        <v>0</v>
      </c>
      <c r="D292" s="64">
        <f ca="1"/>
        <v>0</v>
      </c>
      <c r="E292" s="63">
        <f ca="1"/>
        <v>0</v>
      </c>
      <c r="F292" s="63">
        <f ca="1"/>
        <v>0</v>
      </c>
      <c r="G292" s="63">
        <f ca="1"/>
        <v>0</v>
      </c>
      <c r="H292" s="63">
        <f ca="1"/>
        <v>0</v>
      </c>
      <c r="I292" s="63">
        <f ca="1"/>
        <v>0</v>
      </c>
      <c r="J292" s="63">
        <f ca="1"/>
        <v>0</v>
      </c>
      <c r="K292" s="63">
        <f ca="1"/>
        <v>0</v>
      </c>
      <c r="L292" s="63">
        <f ca="1"/>
        <v>0</v>
      </c>
      <c r="M292" s="63">
        <f ca="1"/>
        <v>0</v>
      </c>
      <c r="N292" s="63">
        <f ca="1"/>
        <v>0</v>
      </c>
      <c r="O292" s="63">
        <f ca="1"/>
        <v>0</v>
      </c>
      <c r="P292" s="67">
        <v>290</v>
      </c>
    </row>
    <row r="293" spans="1:16">
      <c r="A293" s="63">
        <f ca="1"/>
        <v>0</v>
      </c>
      <c r="B293" s="63">
        <f ca="1"/>
        <v>0</v>
      </c>
      <c r="C293" s="64">
        <f ca="1"/>
        <v>0</v>
      </c>
      <c r="D293" s="64">
        <f ca="1"/>
        <v>0</v>
      </c>
      <c r="E293" s="63">
        <f ca="1"/>
        <v>0</v>
      </c>
      <c r="F293" s="63">
        <f ca="1"/>
        <v>0</v>
      </c>
      <c r="G293" s="63">
        <f ca="1"/>
        <v>0</v>
      </c>
      <c r="H293" s="63">
        <f ca="1"/>
        <v>0</v>
      </c>
      <c r="I293" s="63">
        <f ca="1"/>
        <v>0</v>
      </c>
      <c r="J293" s="63">
        <f ca="1"/>
        <v>0</v>
      </c>
      <c r="K293" s="63">
        <f ca="1"/>
        <v>0</v>
      </c>
      <c r="L293" s="63">
        <f ca="1"/>
        <v>0</v>
      </c>
      <c r="M293" s="63">
        <f ca="1"/>
        <v>0</v>
      </c>
      <c r="N293" s="63">
        <f ca="1"/>
        <v>0</v>
      </c>
      <c r="O293" s="63">
        <f ca="1"/>
        <v>0</v>
      </c>
      <c r="P293" s="67">
        <v>291</v>
      </c>
    </row>
    <row r="294" spans="1:16">
      <c r="A294" s="63">
        <f ca="1"/>
        <v>0</v>
      </c>
      <c r="B294" s="63">
        <f ca="1"/>
        <v>0</v>
      </c>
      <c r="C294" s="64">
        <f ca="1"/>
        <v>0</v>
      </c>
      <c r="D294" s="64">
        <f ca="1"/>
        <v>0</v>
      </c>
      <c r="E294" s="63">
        <f ca="1"/>
        <v>0</v>
      </c>
      <c r="F294" s="63">
        <f ca="1"/>
        <v>0</v>
      </c>
      <c r="G294" s="63">
        <f ca="1"/>
        <v>0</v>
      </c>
      <c r="H294" s="63">
        <f ca="1"/>
        <v>0</v>
      </c>
      <c r="I294" s="63">
        <f ca="1"/>
        <v>0</v>
      </c>
      <c r="J294" s="63">
        <f ca="1"/>
        <v>0</v>
      </c>
      <c r="K294" s="63">
        <f ca="1"/>
        <v>0</v>
      </c>
      <c r="L294" s="63">
        <f ca="1"/>
        <v>0</v>
      </c>
      <c r="M294" s="63">
        <f ca="1"/>
        <v>0</v>
      </c>
      <c r="N294" s="63">
        <f ca="1"/>
        <v>0</v>
      </c>
      <c r="O294" s="63">
        <f ca="1"/>
        <v>0</v>
      </c>
      <c r="P294" s="67">
        <v>292</v>
      </c>
    </row>
    <row r="295" spans="1:16">
      <c r="A295" s="63">
        <f ca="1"/>
        <v>0</v>
      </c>
      <c r="B295" s="63">
        <f ca="1"/>
        <v>0</v>
      </c>
      <c r="C295" s="64">
        <f ca="1"/>
        <v>0</v>
      </c>
      <c r="D295" s="64">
        <f ca="1"/>
        <v>0</v>
      </c>
      <c r="E295" s="63">
        <f ca="1"/>
        <v>0</v>
      </c>
      <c r="F295" s="63">
        <f ca="1"/>
        <v>0</v>
      </c>
      <c r="G295" s="63">
        <f ca="1"/>
        <v>0</v>
      </c>
      <c r="H295" s="63">
        <f ca="1"/>
        <v>0</v>
      </c>
      <c r="I295" s="63">
        <f ca="1"/>
        <v>0</v>
      </c>
      <c r="J295" s="63">
        <f ca="1"/>
        <v>0</v>
      </c>
      <c r="K295" s="63">
        <f ca="1"/>
        <v>0</v>
      </c>
      <c r="L295" s="63">
        <f ca="1"/>
        <v>0</v>
      </c>
      <c r="M295" s="63">
        <f ca="1"/>
        <v>0</v>
      </c>
      <c r="N295" s="63">
        <f ca="1"/>
        <v>0</v>
      </c>
      <c r="O295" s="63">
        <f ca="1"/>
        <v>0</v>
      </c>
      <c r="P295" s="67">
        <v>293</v>
      </c>
    </row>
    <row r="296" spans="1:16">
      <c r="A296" s="63">
        <f ca="1"/>
        <v>0</v>
      </c>
      <c r="B296" s="63">
        <f ca="1"/>
        <v>0</v>
      </c>
      <c r="C296" s="64">
        <f ca="1"/>
        <v>0</v>
      </c>
      <c r="D296" s="64">
        <f ca="1"/>
        <v>0</v>
      </c>
      <c r="E296" s="63">
        <f ca="1"/>
        <v>0</v>
      </c>
      <c r="F296" s="63">
        <f ca="1"/>
        <v>0</v>
      </c>
      <c r="G296" s="63">
        <f ca="1"/>
        <v>0</v>
      </c>
      <c r="H296" s="63">
        <f ca="1"/>
        <v>0</v>
      </c>
      <c r="I296" s="63">
        <f ca="1"/>
        <v>0</v>
      </c>
      <c r="J296" s="63">
        <f ca="1"/>
        <v>0</v>
      </c>
      <c r="K296" s="63">
        <f ca="1"/>
        <v>0</v>
      </c>
      <c r="L296" s="63">
        <f ca="1"/>
        <v>0</v>
      </c>
      <c r="M296" s="63">
        <f ca="1"/>
        <v>0</v>
      </c>
      <c r="N296" s="63">
        <f ca="1"/>
        <v>0</v>
      </c>
      <c r="O296" s="63">
        <f ca="1"/>
        <v>0</v>
      </c>
      <c r="P296" s="70">
        <v>294</v>
      </c>
    </row>
    <row r="297" spans="1:16">
      <c r="A297" s="63">
        <f ca="1"/>
        <v>0</v>
      </c>
      <c r="B297" s="63">
        <f ca="1"/>
        <v>0</v>
      </c>
      <c r="C297" s="64">
        <f ca="1"/>
        <v>0</v>
      </c>
      <c r="D297" s="64">
        <f ca="1"/>
        <v>0</v>
      </c>
      <c r="E297" s="63">
        <f ca="1"/>
        <v>0</v>
      </c>
      <c r="F297" s="63">
        <f ca="1"/>
        <v>0</v>
      </c>
      <c r="G297" s="63">
        <f ca="1"/>
        <v>0</v>
      </c>
      <c r="H297" s="63">
        <f ca="1"/>
        <v>0</v>
      </c>
      <c r="I297" s="63">
        <f ca="1"/>
        <v>0</v>
      </c>
      <c r="J297" s="63">
        <f ca="1"/>
        <v>0</v>
      </c>
      <c r="K297" s="63">
        <f ca="1"/>
        <v>0</v>
      </c>
      <c r="L297" s="63">
        <f ca="1"/>
        <v>0</v>
      </c>
      <c r="M297" s="63">
        <f ca="1"/>
        <v>0</v>
      </c>
      <c r="N297" s="63">
        <f ca="1"/>
        <v>0</v>
      </c>
      <c r="O297" s="63">
        <f ca="1"/>
        <v>0</v>
      </c>
      <c r="P297" s="67">
        <v>295</v>
      </c>
    </row>
    <row r="298" spans="1:16">
      <c r="A298" s="63">
        <f ca="1"/>
        <v>0</v>
      </c>
      <c r="B298" s="63">
        <f ca="1"/>
        <v>0</v>
      </c>
      <c r="C298" s="64">
        <f ca="1"/>
        <v>0</v>
      </c>
      <c r="D298" s="64">
        <f ca="1"/>
        <v>0</v>
      </c>
      <c r="E298" s="63">
        <f ca="1"/>
        <v>0</v>
      </c>
      <c r="F298" s="63">
        <f ca="1"/>
        <v>0</v>
      </c>
      <c r="G298" s="63">
        <f ca="1"/>
        <v>0</v>
      </c>
      <c r="H298" s="63">
        <f ca="1"/>
        <v>0</v>
      </c>
      <c r="I298" s="63">
        <f ca="1"/>
        <v>0</v>
      </c>
      <c r="J298" s="63">
        <f ca="1"/>
        <v>0</v>
      </c>
      <c r="K298" s="63">
        <f ca="1"/>
        <v>0</v>
      </c>
      <c r="L298" s="63">
        <f ca="1"/>
        <v>0</v>
      </c>
      <c r="M298" s="63">
        <f ca="1"/>
        <v>0</v>
      </c>
      <c r="N298" s="63">
        <f ca="1"/>
        <v>0</v>
      </c>
      <c r="O298" s="63">
        <f ca="1"/>
        <v>0</v>
      </c>
      <c r="P298" s="67">
        <v>296</v>
      </c>
    </row>
    <row r="299" spans="1:16">
      <c r="A299" s="63">
        <f ca="1"/>
        <v>0</v>
      </c>
      <c r="B299" s="63">
        <f ca="1"/>
        <v>0</v>
      </c>
      <c r="C299" s="64">
        <f ca="1"/>
        <v>0</v>
      </c>
      <c r="D299" s="64">
        <f ca="1"/>
        <v>0</v>
      </c>
      <c r="E299" s="63">
        <f ca="1"/>
        <v>0</v>
      </c>
      <c r="F299" s="63">
        <f ca="1"/>
        <v>0</v>
      </c>
      <c r="G299" s="63">
        <f ca="1"/>
        <v>0</v>
      </c>
      <c r="H299" s="63">
        <f ca="1"/>
        <v>0</v>
      </c>
      <c r="I299" s="63">
        <f ca="1"/>
        <v>0</v>
      </c>
      <c r="J299" s="63">
        <f ca="1"/>
        <v>0</v>
      </c>
      <c r="K299" s="63">
        <f ca="1"/>
        <v>0</v>
      </c>
      <c r="L299" s="63">
        <f ca="1"/>
        <v>0</v>
      </c>
      <c r="M299" s="63">
        <f ca="1"/>
        <v>0</v>
      </c>
      <c r="N299" s="63">
        <f ca="1"/>
        <v>0</v>
      </c>
      <c r="O299" s="63">
        <f ca="1"/>
        <v>0</v>
      </c>
      <c r="P299" s="67">
        <v>297</v>
      </c>
    </row>
    <row r="300" spans="1:16">
      <c r="A300" s="63">
        <f ca="1"/>
        <v>0</v>
      </c>
      <c r="B300" s="63">
        <f ca="1"/>
        <v>0</v>
      </c>
      <c r="C300" s="64">
        <f ca="1"/>
        <v>0</v>
      </c>
      <c r="D300" s="64">
        <f ca="1"/>
        <v>0</v>
      </c>
      <c r="E300" s="63">
        <f ca="1"/>
        <v>0</v>
      </c>
      <c r="F300" s="63">
        <f ca="1"/>
        <v>0</v>
      </c>
      <c r="G300" s="63">
        <f ca="1"/>
        <v>0</v>
      </c>
      <c r="H300" s="63">
        <f ca="1"/>
        <v>0</v>
      </c>
      <c r="I300" s="63">
        <f ca="1"/>
        <v>0</v>
      </c>
      <c r="J300" s="63">
        <f ca="1"/>
        <v>0</v>
      </c>
      <c r="K300" s="63">
        <f ca="1"/>
        <v>0</v>
      </c>
      <c r="L300" s="63">
        <f ca="1"/>
        <v>0</v>
      </c>
      <c r="M300" s="63">
        <f ca="1"/>
        <v>0</v>
      </c>
      <c r="N300" s="63">
        <f ca="1"/>
        <v>0</v>
      </c>
      <c r="O300" s="63">
        <f ca="1"/>
        <v>0</v>
      </c>
      <c r="P300" s="67">
        <v>298</v>
      </c>
    </row>
    <row r="301" spans="1:16">
      <c r="A301" s="63">
        <f ca="1"/>
        <v>0</v>
      </c>
      <c r="B301" s="63">
        <f ca="1"/>
        <v>0</v>
      </c>
      <c r="C301" s="64">
        <f ca="1"/>
        <v>0</v>
      </c>
      <c r="D301" s="64">
        <f ca="1"/>
        <v>0</v>
      </c>
      <c r="E301" s="63">
        <f ca="1"/>
        <v>0</v>
      </c>
      <c r="F301" s="63">
        <f ca="1"/>
        <v>0</v>
      </c>
      <c r="G301" s="63">
        <f ca="1"/>
        <v>0</v>
      </c>
      <c r="H301" s="63">
        <f ca="1"/>
        <v>0</v>
      </c>
      <c r="I301" s="63">
        <f ca="1"/>
        <v>0</v>
      </c>
      <c r="J301" s="63">
        <f ca="1"/>
        <v>0</v>
      </c>
      <c r="K301" s="63">
        <f ca="1"/>
        <v>0</v>
      </c>
      <c r="L301" s="63">
        <f ca="1"/>
        <v>0</v>
      </c>
      <c r="M301" s="63">
        <f ca="1"/>
        <v>0</v>
      </c>
      <c r="N301" s="63">
        <f ca="1"/>
        <v>0</v>
      </c>
      <c r="O301" s="63">
        <f ca="1"/>
        <v>0</v>
      </c>
      <c r="P301" s="70">
        <v>299</v>
      </c>
    </row>
    <row r="302" spans="1:16">
      <c r="A302" s="63">
        <f ca="1"/>
        <v>0</v>
      </c>
      <c r="B302" s="63">
        <f ca="1"/>
        <v>0</v>
      </c>
      <c r="C302" s="64">
        <f ca="1"/>
        <v>0</v>
      </c>
      <c r="D302" s="64">
        <f ca="1"/>
        <v>0</v>
      </c>
      <c r="E302" s="63">
        <f ca="1"/>
        <v>0</v>
      </c>
      <c r="F302" s="63">
        <f ca="1"/>
        <v>0</v>
      </c>
      <c r="G302" s="63">
        <f ca="1"/>
        <v>0</v>
      </c>
      <c r="H302" s="63">
        <f ca="1"/>
        <v>0</v>
      </c>
      <c r="I302" s="63">
        <f ca="1"/>
        <v>0</v>
      </c>
      <c r="J302" s="63">
        <f ca="1"/>
        <v>0</v>
      </c>
      <c r="K302" s="63">
        <f ca="1"/>
        <v>0</v>
      </c>
      <c r="L302" s="63">
        <f ca="1"/>
        <v>0</v>
      </c>
      <c r="M302" s="63">
        <f ca="1"/>
        <v>0</v>
      </c>
      <c r="N302" s="63">
        <f ca="1"/>
        <v>0</v>
      </c>
      <c r="O302" s="63">
        <f ca="1"/>
        <v>0</v>
      </c>
      <c r="P302" s="67">
        <v>300</v>
      </c>
    </row>
    <row r="303" spans="1:16">
      <c r="A303" s="63">
        <f ca="1"/>
        <v>0</v>
      </c>
      <c r="B303" s="63">
        <f ca="1"/>
        <v>0</v>
      </c>
      <c r="C303" s="64">
        <f ca="1"/>
        <v>0</v>
      </c>
      <c r="D303" s="64">
        <f ca="1"/>
        <v>0</v>
      </c>
      <c r="E303" s="63">
        <f ca="1"/>
        <v>0</v>
      </c>
      <c r="F303" s="63">
        <f ca="1"/>
        <v>0</v>
      </c>
      <c r="G303" s="63">
        <f ca="1"/>
        <v>0</v>
      </c>
      <c r="H303" s="63">
        <f ca="1"/>
        <v>0</v>
      </c>
      <c r="I303" s="63">
        <f ca="1"/>
        <v>0</v>
      </c>
      <c r="J303" s="63">
        <f ca="1"/>
        <v>0</v>
      </c>
      <c r="K303" s="63">
        <f ca="1"/>
        <v>0</v>
      </c>
      <c r="L303" s="63">
        <f ca="1"/>
        <v>0</v>
      </c>
      <c r="M303" s="63">
        <f ca="1"/>
        <v>0</v>
      </c>
      <c r="N303" s="63">
        <f ca="1"/>
        <v>0</v>
      </c>
      <c r="O303" s="63">
        <f ca="1"/>
        <v>0</v>
      </c>
      <c r="P303" s="67">
        <v>301</v>
      </c>
    </row>
    <row r="304" spans="1:16">
      <c r="A304" s="63">
        <f ca="1"/>
        <v>0</v>
      </c>
      <c r="B304" s="63">
        <f ca="1"/>
        <v>0</v>
      </c>
      <c r="C304" s="64">
        <f ca="1"/>
        <v>0</v>
      </c>
      <c r="D304" s="64">
        <f ca="1"/>
        <v>0</v>
      </c>
      <c r="E304" s="63">
        <f ca="1"/>
        <v>0</v>
      </c>
      <c r="F304" s="63">
        <f ca="1"/>
        <v>0</v>
      </c>
      <c r="G304" s="63">
        <f ca="1"/>
        <v>0</v>
      </c>
      <c r="H304" s="63">
        <f ca="1"/>
        <v>0</v>
      </c>
      <c r="I304" s="63">
        <f ca="1"/>
        <v>0</v>
      </c>
      <c r="J304" s="63">
        <f ca="1"/>
        <v>0</v>
      </c>
      <c r="K304" s="63">
        <f ca="1"/>
        <v>0</v>
      </c>
      <c r="L304" s="63">
        <f ca="1"/>
        <v>0</v>
      </c>
      <c r="M304" s="63">
        <f ca="1"/>
        <v>0</v>
      </c>
      <c r="N304" s="63">
        <f ca="1"/>
        <v>0</v>
      </c>
      <c r="O304" s="63">
        <f ca="1"/>
        <v>0</v>
      </c>
      <c r="P304" s="67">
        <v>302</v>
      </c>
    </row>
    <row r="305" spans="1:16">
      <c r="A305" s="63">
        <f ca="1"/>
        <v>0</v>
      </c>
      <c r="B305" s="63">
        <f ca="1"/>
        <v>0</v>
      </c>
      <c r="C305" s="64">
        <f ca="1"/>
        <v>0</v>
      </c>
      <c r="D305" s="64">
        <f ca="1"/>
        <v>0</v>
      </c>
      <c r="E305" s="63">
        <f ca="1"/>
        <v>0</v>
      </c>
      <c r="F305" s="63">
        <f ca="1"/>
        <v>0</v>
      </c>
      <c r="G305" s="63">
        <f ca="1"/>
        <v>0</v>
      </c>
      <c r="H305" s="63">
        <f ca="1"/>
        <v>0</v>
      </c>
      <c r="I305" s="63">
        <f ca="1"/>
        <v>0</v>
      </c>
      <c r="J305" s="63">
        <f ca="1"/>
        <v>0</v>
      </c>
      <c r="K305" s="63">
        <f ca="1"/>
        <v>0</v>
      </c>
      <c r="L305" s="63">
        <f ca="1"/>
        <v>0</v>
      </c>
      <c r="M305" s="63">
        <f ca="1"/>
        <v>0</v>
      </c>
      <c r="N305" s="63">
        <f ca="1"/>
        <v>0</v>
      </c>
      <c r="O305" s="63">
        <f ca="1"/>
        <v>0</v>
      </c>
      <c r="P305" s="67">
        <v>303</v>
      </c>
    </row>
    <row r="306" spans="1:16">
      <c r="A306" s="63">
        <f ca="1"/>
        <v>0</v>
      </c>
      <c r="B306" s="63">
        <f ca="1"/>
        <v>0</v>
      </c>
      <c r="C306" s="64">
        <f ca="1"/>
        <v>0</v>
      </c>
      <c r="D306" s="64">
        <f ca="1"/>
        <v>0</v>
      </c>
      <c r="E306" s="63">
        <f ca="1"/>
        <v>0</v>
      </c>
      <c r="F306" s="63">
        <f ca="1"/>
        <v>0</v>
      </c>
      <c r="G306" s="63">
        <f ca="1"/>
        <v>0</v>
      </c>
      <c r="H306" s="63">
        <f ca="1"/>
        <v>0</v>
      </c>
      <c r="I306" s="63">
        <f ca="1"/>
        <v>0</v>
      </c>
      <c r="J306" s="63">
        <f ca="1"/>
        <v>0</v>
      </c>
      <c r="K306" s="63">
        <f ca="1"/>
        <v>0</v>
      </c>
      <c r="L306" s="63">
        <f ca="1"/>
        <v>0</v>
      </c>
      <c r="M306" s="63">
        <f ca="1"/>
        <v>0</v>
      </c>
      <c r="N306" s="63">
        <f ca="1"/>
        <v>0</v>
      </c>
      <c r="O306" s="63">
        <f ca="1"/>
        <v>0</v>
      </c>
      <c r="P306" s="70">
        <v>304</v>
      </c>
    </row>
    <row r="307" spans="1:16">
      <c r="A307" s="63">
        <f ca="1"/>
        <v>0</v>
      </c>
      <c r="B307" s="63">
        <f ca="1"/>
        <v>0</v>
      </c>
      <c r="C307" s="64">
        <f ca="1"/>
        <v>0</v>
      </c>
      <c r="D307" s="64">
        <f ca="1"/>
        <v>0</v>
      </c>
      <c r="E307" s="63">
        <f ca="1"/>
        <v>0</v>
      </c>
      <c r="F307" s="63">
        <f ca="1"/>
        <v>0</v>
      </c>
      <c r="G307" s="63">
        <f ca="1"/>
        <v>0</v>
      </c>
      <c r="H307" s="63">
        <f ca="1"/>
        <v>0</v>
      </c>
      <c r="I307" s="63">
        <f ca="1"/>
        <v>0</v>
      </c>
      <c r="J307" s="63">
        <f ca="1"/>
        <v>0</v>
      </c>
      <c r="K307" s="63">
        <f ca="1"/>
        <v>0</v>
      </c>
      <c r="L307" s="63">
        <f ca="1"/>
        <v>0</v>
      </c>
      <c r="M307" s="63">
        <f ca="1"/>
        <v>0</v>
      </c>
      <c r="N307" s="63">
        <f ca="1"/>
        <v>0</v>
      </c>
      <c r="O307" s="63">
        <f ca="1"/>
        <v>0</v>
      </c>
      <c r="P307" s="67">
        <v>305</v>
      </c>
    </row>
    <row r="308" spans="1:16">
      <c r="A308" s="63">
        <f ca="1"/>
        <v>0</v>
      </c>
      <c r="B308" s="63">
        <f ca="1"/>
        <v>0</v>
      </c>
      <c r="C308" s="64">
        <f ca="1"/>
        <v>0</v>
      </c>
      <c r="D308" s="64">
        <f ca="1"/>
        <v>0</v>
      </c>
      <c r="E308" s="63">
        <f ca="1"/>
        <v>0</v>
      </c>
      <c r="F308" s="63">
        <f ca="1"/>
        <v>0</v>
      </c>
      <c r="G308" s="63">
        <f ca="1"/>
        <v>0</v>
      </c>
      <c r="H308" s="63">
        <f ca="1"/>
        <v>0</v>
      </c>
      <c r="I308" s="63">
        <f ca="1"/>
        <v>0</v>
      </c>
      <c r="J308" s="63">
        <f ca="1"/>
        <v>0</v>
      </c>
      <c r="K308" s="63">
        <f ca="1"/>
        <v>0</v>
      </c>
      <c r="L308" s="63">
        <f ca="1"/>
        <v>0</v>
      </c>
      <c r="M308" s="63">
        <f ca="1"/>
        <v>0</v>
      </c>
      <c r="N308" s="63">
        <f ca="1"/>
        <v>0</v>
      </c>
      <c r="O308" s="63">
        <f ca="1"/>
        <v>0</v>
      </c>
      <c r="P308" s="67">
        <v>306</v>
      </c>
    </row>
    <row r="309" spans="1:16">
      <c r="A309" s="63">
        <f ca="1"/>
        <v>0</v>
      </c>
      <c r="B309" s="63">
        <f ca="1"/>
        <v>0</v>
      </c>
      <c r="C309" s="64">
        <f ca="1"/>
        <v>0</v>
      </c>
      <c r="D309" s="64">
        <f ca="1"/>
        <v>0</v>
      </c>
      <c r="E309" s="63">
        <f ca="1"/>
        <v>0</v>
      </c>
      <c r="F309" s="63">
        <f ca="1"/>
        <v>0</v>
      </c>
      <c r="G309" s="63">
        <f ca="1"/>
        <v>0</v>
      </c>
      <c r="H309" s="63">
        <f ca="1"/>
        <v>0</v>
      </c>
      <c r="I309" s="63">
        <f ca="1"/>
        <v>0</v>
      </c>
      <c r="J309" s="63">
        <f ca="1"/>
        <v>0</v>
      </c>
      <c r="K309" s="63">
        <f ca="1"/>
        <v>0</v>
      </c>
      <c r="L309" s="63">
        <f ca="1"/>
        <v>0</v>
      </c>
      <c r="M309" s="63">
        <f ca="1"/>
        <v>0</v>
      </c>
      <c r="N309" s="63">
        <f ca="1"/>
        <v>0</v>
      </c>
      <c r="O309" s="63">
        <f ca="1"/>
        <v>0</v>
      </c>
      <c r="P309" s="67">
        <v>307</v>
      </c>
    </row>
    <row r="310" spans="1:16">
      <c r="A310" s="63">
        <f ca="1"/>
        <v>0</v>
      </c>
      <c r="B310" s="63">
        <f ca="1"/>
        <v>0</v>
      </c>
      <c r="C310" s="64">
        <f ca="1"/>
        <v>0</v>
      </c>
      <c r="D310" s="64">
        <f ca="1"/>
        <v>0</v>
      </c>
      <c r="E310" s="63">
        <f ca="1"/>
        <v>0</v>
      </c>
      <c r="F310" s="63">
        <f ca="1"/>
        <v>0</v>
      </c>
      <c r="G310" s="63">
        <f ca="1"/>
        <v>0</v>
      </c>
      <c r="H310" s="63">
        <f ca="1"/>
        <v>0</v>
      </c>
      <c r="I310" s="63">
        <f ca="1"/>
        <v>0</v>
      </c>
      <c r="J310" s="63">
        <f ca="1"/>
        <v>0</v>
      </c>
      <c r="K310" s="63">
        <f ca="1"/>
        <v>0</v>
      </c>
      <c r="L310" s="63">
        <f ca="1"/>
        <v>0</v>
      </c>
      <c r="M310" s="63">
        <f ca="1"/>
        <v>0</v>
      </c>
      <c r="N310" s="63">
        <f ca="1"/>
        <v>0</v>
      </c>
      <c r="O310" s="63">
        <f ca="1"/>
        <v>0</v>
      </c>
      <c r="P310" s="70">
        <v>308</v>
      </c>
    </row>
    <row r="311" spans="1:16">
      <c r="A311" s="63">
        <f ca="1"/>
        <v>0</v>
      </c>
      <c r="B311" s="63">
        <f ca="1"/>
        <v>0</v>
      </c>
      <c r="C311" s="64">
        <f ca="1"/>
        <v>0</v>
      </c>
      <c r="D311" s="64">
        <f ca="1"/>
        <v>0</v>
      </c>
      <c r="E311" s="63">
        <f ca="1"/>
        <v>0</v>
      </c>
      <c r="F311" s="63">
        <f ca="1"/>
        <v>0</v>
      </c>
      <c r="G311" s="63">
        <f ca="1"/>
        <v>0</v>
      </c>
      <c r="H311" s="63">
        <f ca="1"/>
        <v>0</v>
      </c>
      <c r="I311" s="63">
        <f ca="1"/>
        <v>0</v>
      </c>
      <c r="J311" s="63">
        <f ca="1"/>
        <v>0</v>
      </c>
      <c r="K311" s="63">
        <f ca="1"/>
        <v>0</v>
      </c>
      <c r="L311" s="63">
        <f ca="1"/>
        <v>0</v>
      </c>
      <c r="M311" s="63">
        <f ca="1"/>
        <v>0</v>
      </c>
      <c r="N311" s="63">
        <f ca="1"/>
        <v>0</v>
      </c>
      <c r="O311" s="72">
        <f ca="1"/>
        <v>0</v>
      </c>
      <c r="P311" s="63">
        <v>309</v>
      </c>
    </row>
  </sheetData>
  <autoFilter ref="A2:P181" xr:uid="{5B3D7C55-0901-496E-B84A-DB735ED53D7D}"/>
  <mergeCells count="1">
    <mergeCell ref="A1:P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2DA4B-E0CB-4768-A8A0-57BD55589F7A}">
  <dimension ref="A1:K301"/>
  <sheetViews>
    <sheetView tabSelected="1" zoomScale="130" zoomScaleNormal="130" workbookViewId="0">
      <pane ySplit="1" topLeftCell="A121" activePane="bottomLeft" state="frozen"/>
      <selection pane="bottomLeft" activeCell="K136" sqref="K136"/>
    </sheetView>
  </sheetViews>
  <sheetFormatPr defaultRowHeight="15"/>
  <cols>
    <col min="1" max="1" width="26" bestFit="1" customWidth="1"/>
    <col min="2" max="2" width="26" customWidth="1"/>
    <col min="11" max="11" width="12.28515625" style="6" customWidth="1"/>
  </cols>
  <sheetData>
    <row r="1" spans="1:11">
      <c r="A1" s="8" t="str">
        <f>PARTICIPANTES!A1</f>
        <v>Nombre jugador</v>
      </c>
      <c r="B1" s="8" t="str">
        <f>PARTICIPANTES!B1</f>
        <v>Club</v>
      </c>
      <c r="C1" s="9" t="s">
        <v>364</v>
      </c>
      <c r="D1" s="9" t="s">
        <v>365</v>
      </c>
      <c r="E1" s="9" t="s">
        <v>366</v>
      </c>
      <c r="F1" s="9" t="s">
        <v>364</v>
      </c>
      <c r="G1" s="9" t="s">
        <v>367</v>
      </c>
      <c r="H1" s="9" t="s">
        <v>368</v>
      </c>
      <c r="I1" s="9" t="s">
        <v>369</v>
      </c>
      <c r="J1" s="18" t="s">
        <v>340</v>
      </c>
      <c r="K1" s="9" t="s">
        <v>370</v>
      </c>
    </row>
    <row r="2" spans="1:11">
      <c r="A2" s="10" t="str">
        <f>PARTICIPANTES!A2</f>
        <v>ENDIKA MARTINEZ</v>
      </c>
      <c r="B2" s="10" t="str">
        <f>PARTICIPANTES!B2</f>
        <v>Gasteiz</v>
      </c>
      <c r="C2" s="11"/>
      <c r="D2" s="11"/>
      <c r="E2" s="11">
        <f>1+1+1+1</f>
        <v>4</v>
      </c>
      <c r="F2" s="11"/>
      <c r="G2" s="11"/>
      <c r="H2" s="11"/>
      <c r="I2" s="11"/>
      <c r="J2" s="11">
        <f>Liga!C2*Baremos!$H$4+Liga!D2*Baremos!$H$5+Liga!E2*Baremos!$H$6+Liga!F2*Baremos!$H$7+Liga!G2*Baremos!$H$8+Liga!H2*Baremos!$H$9+Liga!I2*Baremos!$H$10</f>
        <v>320</v>
      </c>
      <c r="K2" s="12">
        <v>45957</v>
      </c>
    </row>
    <row r="3" spans="1:11">
      <c r="A3" s="10" t="str">
        <f>PARTICIPANTES!A3</f>
        <v>ALVARO LOMBRAÑA</v>
      </c>
      <c r="B3" s="10" t="str">
        <f>PARTICIPANTES!B3</f>
        <v>Gasteiz</v>
      </c>
      <c r="C3" s="11"/>
      <c r="D3" s="11"/>
      <c r="E3" s="11">
        <f>1+1+2</f>
        <v>4</v>
      </c>
      <c r="F3" s="11"/>
      <c r="G3" s="11"/>
      <c r="H3" s="11"/>
      <c r="I3" s="11"/>
      <c r="J3" s="11">
        <f>Liga!C3*Baremos!$H$4+Liga!D3*Baremos!$H$5+Liga!E3*Baremos!$H$6+Liga!F3*Baremos!$H$7+Liga!G3*Baremos!$H$8+Liga!H3*Baremos!$H$9+Liga!I3*Baremos!$H$10</f>
        <v>320</v>
      </c>
      <c r="K3" s="12">
        <v>45957</v>
      </c>
    </row>
    <row r="4" spans="1:11">
      <c r="A4" s="10" t="str">
        <f>PARTICIPANTES!A4</f>
        <v>GAIZKA ALCUTEN</v>
      </c>
      <c r="B4" s="10" t="str">
        <f>PARTICIPANTES!B4</f>
        <v>Gasteiz</v>
      </c>
      <c r="C4" s="11"/>
      <c r="D4" s="11"/>
      <c r="E4" s="11">
        <f>1</f>
        <v>1</v>
      </c>
      <c r="F4" s="11">
        <f>2+2+1</f>
        <v>5</v>
      </c>
      <c r="G4" s="11"/>
      <c r="H4" s="11"/>
      <c r="I4" s="11"/>
      <c r="J4" s="11">
        <f>Liga!C4*Baremos!$H$4+Liga!D4*Baremos!$H$5+Liga!E4*Baremos!$H$6+Liga!F4*Baremos!$H$7+Liga!G4*Baremos!$H$8+Liga!H4*Baremos!$H$9+Liga!I4*Baremos!$H$10</f>
        <v>355</v>
      </c>
      <c r="K4" s="12">
        <v>45957</v>
      </c>
    </row>
    <row r="5" spans="1:11">
      <c r="A5" s="10" t="str">
        <f>PARTICIPANTES!A5</f>
        <v>PABLO LOMBRAÑA</v>
      </c>
      <c r="B5" s="10" t="str">
        <f>PARTICIPANTES!B5</f>
        <v>Abadiño</v>
      </c>
      <c r="C5" s="11"/>
      <c r="D5" s="11"/>
      <c r="E5" s="11"/>
      <c r="F5" s="11">
        <f>2+2</f>
        <v>4</v>
      </c>
      <c r="G5" s="11"/>
      <c r="H5" s="11"/>
      <c r="I5" s="11"/>
      <c r="J5" s="11">
        <f>Liga!C5*Baremos!$H$4+Liga!D5*Baremos!$H$5+Liga!E5*Baremos!$H$6+Liga!F5*Baremos!$H$7+Liga!G5*Baremos!$H$8+Liga!H5*Baremos!$H$9+Liga!I5*Baremos!$H$10</f>
        <v>220</v>
      </c>
      <c r="K5" s="12">
        <v>45957</v>
      </c>
    </row>
    <row r="6" spans="1:11">
      <c r="A6" s="10" t="str">
        <f>PARTICIPANTES!A6</f>
        <v>MARKEL ARROYO</v>
      </c>
      <c r="B6" s="10" t="str">
        <f>PARTICIPANTES!B6</f>
        <v>Abadiño</v>
      </c>
      <c r="C6" s="11"/>
      <c r="D6" s="11"/>
      <c r="E6" s="11"/>
      <c r="F6" s="11">
        <f>1+2+2</f>
        <v>5</v>
      </c>
      <c r="G6" s="11"/>
      <c r="H6" s="11"/>
      <c r="I6" s="11"/>
      <c r="J6" s="11">
        <f>Liga!C6*Baremos!$H$4+Liga!D6*Baremos!$H$5+Liga!E6*Baremos!$H$6+Liga!F6*Baremos!$H$7+Liga!G6*Baremos!$H$8+Liga!H6*Baremos!$H$9+Liga!I6*Baremos!$H$10</f>
        <v>275</v>
      </c>
      <c r="K6" s="12">
        <v>45957</v>
      </c>
    </row>
    <row r="7" spans="1:11">
      <c r="A7" s="10" t="str">
        <f>PARTICIPANTES!A7</f>
        <v>ENRIQUE IRINEU</v>
      </c>
      <c r="B7" s="10" t="str">
        <f>PARTICIPANTES!B7</f>
        <v>Abadiño</v>
      </c>
      <c r="C7" s="11"/>
      <c r="D7" s="11"/>
      <c r="E7" s="11"/>
      <c r="F7" s="11"/>
      <c r="G7" s="11"/>
      <c r="H7" s="11"/>
      <c r="I7" s="11"/>
      <c r="J7" s="11">
        <f>Liga!C7*Baremos!$H$4+Liga!D7*Baremos!$H$5+Liga!E7*Baremos!$H$6+Liga!F7*Baremos!$H$7+Liga!G7*Baremos!$H$8+Liga!H7*Baremos!$H$9+Liga!I7*Baremos!$H$10</f>
        <v>0</v>
      </c>
      <c r="K7" s="12">
        <v>45957</v>
      </c>
    </row>
    <row r="8" spans="1:11">
      <c r="A8" s="10" t="str">
        <f>PARTICIPANTES!A8</f>
        <v>ROBERTO SANCHEZ</v>
      </c>
      <c r="B8" s="10" t="str">
        <f>PARTICIPANTES!B8</f>
        <v>Abadiño</v>
      </c>
      <c r="C8" s="11"/>
      <c r="D8" s="11"/>
      <c r="E8" s="11"/>
      <c r="F8" s="11">
        <f>0</f>
        <v>0</v>
      </c>
      <c r="G8" s="11"/>
      <c r="H8" s="11"/>
      <c r="I8" s="11"/>
      <c r="J8" s="11">
        <f>Liga!C8*Baremos!$H$4+Liga!D8*Baremos!$H$5+Liga!E8*Baremos!$H$6+Liga!F8*Baremos!$H$7+Liga!G8*Baremos!$H$8+Liga!H8*Baremos!$H$9+Liga!I8*Baremos!$H$10</f>
        <v>0</v>
      </c>
      <c r="K8" s="12">
        <v>45957</v>
      </c>
    </row>
    <row r="9" spans="1:11">
      <c r="A9" s="10" t="str">
        <f>PARTICIPANTES!A9</f>
        <v>EDER CASTRESANA</v>
      </c>
      <c r="B9" s="10" t="str">
        <f>PARTICIPANTES!B9</f>
        <v>Gure Talde</v>
      </c>
      <c r="C9" s="11"/>
      <c r="D9" s="11"/>
      <c r="E9" s="11"/>
      <c r="F9" s="11"/>
      <c r="G9" s="11">
        <f>2+2+2+2</f>
        <v>8</v>
      </c>
      <c r="H9" s="11"/>
      <c r="I9" s="11"/>
      <c r="J9" s="11">
        <f>Liga!C9*Baremos!$H$4+Liga!D9*Baremos!$H$5+Liga!E9*Baremos!$H$6+Liga!F9*Baremos!$H$7+Liga!G9*Baremos!$H$8+Liga!H9*Baremos!$H$9+Liga!I9*Baremos!$H$10</f>
        <v>240</v>
      </c>
      <c r="K9" s="12">
        <v>45957</v>
      </c>
    </row>
    <row r="10" spans="1:11">
      <c r="A10" s="10" t="str">
        <f>PARTICIPANTES!A10</f>
        <v>JORGE ESTEVEZ</v>
      </c>
      <c r="B10" s="10" t="str">
        <f>PARTICIPANTES!B10</f>
        <v>Gure Talde</v>
      </c>
      <c r="C10" s="11"/>
      <c r="D10" s="11"/>
      <c r="E10" s="11"/>
      <c r="F10" s="11">
        <f>2+2</f>
        <v>4</v>
      </c>
      <c r="G10" s="11"/>
      <c r="H10" s="11"/>
      <c r="I10" s="11"/>
      <c r="J10" s="11">
        <f>Liga!C10*Baremos!$H$4+Liga!D10*Baremos!$H$5+Liga!E10*Baremos!$H$6+Liga!F10*Baremos!$H$7+Liga!G10*Baremos!$H$8+Liga!H10*Baremos!$H$9+Liga!I10*Baremos!$H$10</f>
        <v>220</v>
      </c>
      <c r="K10" s="12">
        <v>45957</v>
      </c>
    </row>
    <row r="11" spans="1:11">
      <c r="A11" s="10" t="str">
        <f>PARTICIPANTES!A11</f>
        <v>IBAI PEREZ</v>
      </c>
      <c r="B11" s="10" t="str">
        <f>PARTICIPANTES!B11</f>
        <v>Gure Talde</v>
      </c>
      <c r="C11" s="11"/>
      <c r="D11" s="11"/>
      <c r="E11" s="11"/>
      <c r="F11" s="11">
        <f>2</f>
        <v>2</v>
      </c>
      <c r="G11" s="11"/>
      <c r="H11" s="11"/>
      <c r="I11" s="11"/>
      <c r="J11" s="11">
        <f>Liga!C11*Baremos!$H$4+Liga!D11*Baremos!$H$5+Liga!E11*Baremos!$H$6+Liga!F11*Baremos!$H$7+Liga!G11*Baremos!$H$8+Liga!H11*Baremos!$H$9+Liga!I11*Baremos!$H$10</f>
        <v>110</v>
      </c>
      <c r="K11" s="12">
        <v>45957</v>
      </c>
    </row>
    <row r="12" spans="1:11">
      <c r="A12" s="10" t="str">
        <f>PARTICIPANTES!A12</f>
        <v>JULEN SANCHO</v>
      </c>
      <c r="B12" s="10" t="str">
        <f>PARTICIPANTES!B12</f>
        <v>Basauri</v>
      </c>
      <c r="C12" s="11"/>
      <c r="D12" s="11"/>
      <c r="E12" s="11">
        <f>0</f>
        <v>0</v>
      </c>
      <c r="F12" s="11"/>
      <c r="G12" s="11"/>
      <c r="H12" s="11"/>
      <c r="I12" s="11"/>
      <c r="J12" s="11">
        <f>Liga!C12*Baremos!$H$4+Liga!D12*Baremos!$H$5+Liga!E12*Baremos!$H$6+Liga!F12*Baremos!$H$7+Liga!G12*Baremos!$H$8+Liga!H12*Baremos!$H$9+Liga!I12*Baremos!$H$10</f>
        <v>0</v>
      </c>
      <c r="K12" s="12">
        <v>45957</v>
      </c>
    </row>
    <row r="13" spans="1:11">
      <c r="A13" s="10" t="str">
        <f>PARTICIPANTES!A13</f>
        <v>GAIZKA HERROJO</v>
      </c>
      <c r="B13" s="10" t="str">
        <f>PARTICIPANTES!B13</f>
        <v>Basauri</v>
      </c>
      <c r="C13" s="11"/>
      <c r="D13" s="11"/>
      <c r="E13" s="11">
        <f>0</f>
        <v>0</v>
      </c>
      <c r="F13" s="11"/>
      <c r="G13" s="11">
        <f>2+2+2</f>
        <v>6</v>
      </c>
      <c r="H13" s="11"/>
      <c r="I13" s="11"/>
      <c r="J13" s="11">
        <f>Liga!C13*Baremos!$H$4+Liga!D13*Baremos!$H$5+Liga!E13*Baremos!$H$6+Liga!F13*Baremos!$H$7+Liga!G13*Baremos!$H$8+Liga!H13*Baremos!$H$9+Liga!I13*Baremos!$H$10</f>
        <v>180</v>
      </c>
      <c r="K13" s="12">
        <v>45957</v>
      </c>
    </row>
    <row r="14" spans="1:11">
      <c r="A14" s="10" t="str">
        <f>PARTICIPANTES!A14</f>
        <v>JON LUCAS AMADOZ</v>
      </c>
      <c r="B14" s="10" t="str">
        <f>PARTICIPANTES!B14</f>
        <v>Basauri</v>
      </c>
      <c r="C14" s="11"/>
      <c r="D14" s="11"/>
      <c r="E14" s="11"/>
      <c r="F14" s="11"/>
      <c r="G14" s="11">
        <f>2</f>
        <v>2</v>
      </c>
      <c r="H14" s="11"/>
      <c r="I14" s="11"/>
      <c r="J14" s="11">
        <f>Liga!C14*Baremos!$H$4+Liga!D14*Baremos!$H$5+Liga!E14*Baremos!$H$6+Liga!F14*Baremos!$H$7+Liga!G14*Baremos!$H$8+Liga!H14*Baremos!$H$9+Liga!I14*Baremos!$H$10</f>
        <v>60</v>
      </c>
      <c r="K14" s="12">
        <v>45959</v>
      </c>
    </row>
    <row r="15" spans="1:11">
      <c r="A15" s="10" t="str">
        <f>PARTICIPANTES!A15</f>
        <v>JON ALDAY</v>
      </c>
      <c r="B15" s="10" t="str">
        <f>PARTICIPANTES!B15</f>
        <v>Atss</v>
      </c>
      <c r="C15" s="11"/>
      <c r="D15" s="11"/>
      <c r="E15" s="11"/>
      <c r="F15" s="11">
        <f>2+2</f>
        <v>4</v>
      </c>
      <c r="G15" s="11"/>
      <c r="H15" s="11"/>
      <c r="I15" s="11"/>
      <c r="J15" s="11">
        <f>Liga!C15*Baremos!$H$4+Liga!D15*Baremos!$H$5+Liga!E15*Baremos!$H$6+Liga!F15*Baremos!$H$7+Liga!G15*Baremos!$H$8+Liga!H15*Baremos!$H$9+Liga!I15*Baremos!$H$10</f>
        <v>220</v>
      </c>
      <c r="K15" s="12">
        <v>45959</v>
      </c>
    </row>
    <row r="16" spans="1:11">
      <c r="A16" s="10" t="str">
        <f>PARTICIPANTES!A16</f>
        <v>UNAX SAGARDIA</v>
      </c>
      <c r="B16" s="10" t="str">
        <f>PARTICIPANTES!B16</f>
        <v>Atss</v>
      </c>
      <c r="C16" s="11"/>
      <c r="D16" s="11"/>
      <c r="E16" s="11"/>
      <c r="F16" s="11">
        <f>0</f>
        <v>0</v>
      </c>
      <c r="G16" s="11"/>
      <c r="H16" s="11"/>
      <c r="I16" s="11"/>
      <c r="J16" s="11">
        <f>Liga!C16*Baremos!$H$4+Liga!D16*Baremos!$H$5+Liga!E16*Baremos!$H$6+Liga!F16*Baremos!$H$7+Liga!G16*Baremos!$H$8+Liga!H16*Baremos!$H$9+Liga!I16*Baremos!$H$10</f>
        <v>0</v>
      </c>
      <c r="K16" s="12">
        <v>45959</v>
      </c>
    </row>
    <row r="17" spans="1:11">
      <c r="A17" s="10" t="str">
        <f>PARTICIPANTES!A17</f>
        <v>UNAX GOYA</v>
      </c>
      <c r="B17" s="10" t="str">
        <f>PARTICIPANTES!B17</f>
        <v>Atss</v>
      </c>
      <c r="C17" s="11"/>
      <c r="D17" s="11"/>
      <c r="E17" s="11"/>
      <c r="F17" s="11">
        <f>2+1</f>
        <v>3</v>
      </c>
      <c r="G17" s="11"/>
      <c r="H17" s="11"/>
      <c r="I17" s="11"/>
      <c r="J17" s="11">
        <f>Liga!C17*Baremos!$H$4+Liga!D17*Baremos!$H$5+Liga!E17*Baremos!$H$6+Liga!F17*Baremos!$H$7+Liga!G17*Baremos!$H$8+Liga!H17*Baremos!$H$9+Liga!I17*Baremos!$H$10</f>
        <v>165</v>
      </c>
      <c r="K17" s="12">
        <v>45959</v>
      </c>
    </row>
    <row r="18" spans="1:11">
      <c r="A18" s="10" t="str">
        <f>PARTICIPANTES!A18</f>
        <v>OIHAN BARBERO</v>
      </c>
      <c r="B18" s="10" t="str">
        <f>PARTICIPANTES!B18</f>
        <v>Gasteiz</v>
      </c>
      <c r="C18" s="11"/>
      <c r="D18" s="11"/>
      <c r="E18" s="11"/>
      <c r="F18" s="11"/>
      <c r="G18" s="11">
        <f>1+2+1+1</f>
        <v>5</v>
      </c>
      <c r="H18" s="11"/>
      <c r="I18" s="11"/>
      <c r="J18" s="11">
        <f>Liga!C18*Baremos!$H$4+Liga!D18*Baremos!$H$5+Liga!E18*Baremos!$H$6+Liga!F18*Baremos!$H$7+Liga!G18*Baremos!$H$8+Liga!H18*Baremos!$H$9+Liga!I18*Baremos!$H$10</f>
        <v>150</v>
      </c>
      <c r="K18" s="12">
        <v>45957</v>
      </c>
    </row>
    <row r="19" spans="1:11">
      <c r="A19" s="10" t="str">
        <f>PARTICIPANTES!A19</f>
        <v>JON GORRIA</v>
      </c>
      <c r="B19" s="10" t="str">
        <f>PARTICIPANTES!B19</f>
        <v>Gasteiz</v>
      </c>
      <c r="C19" s="11"/>
      <c r="D19" s="11"/>
      <c r="E19" s="11"/>
      <c r="F19" s="11">
        <f>1+1+1</f>
        <v>3</v>
      </c>
      <c r="G19" s="11"/>
      <c r="H19" s="11"/>
      <c r="I19" s="11"/>
      <c r="J19" s="11">
        <f>Liga!C19*Baremos!$H$4+Liga!D19*Baremos!$H$5+Liga!E19*Baremos!$H$6+Liga!F19*Baremos!$H$7+Liga!G19*Baremos!$H$8+Liga!H19*Baremos!$H$9+Liga!I19*Baremos!$H$10</f>
        <v>165</v>
      </c>
      <c r="K19" s="12">
        <v>45957</v>
      </c>
    </row>
    <row r="20" spans="1:11">
      <c r="A20" s="10" t="str">
        <f>PARTICIPANTES!A20</f>
        <v>GAIZKA MEDINA</v>
      </c>
      <c r="B20" s="10" t="str">
        <f>PARTICIPANTES!B20</f>
        <v>Gasteiz</v>
      </c>
      <c r="C20" s="11"/>
      <c r="D20" s="11"/>
      <c r="E20" s="11"/>
      <c r="F20" s="11"/>
      <c r="G20" s="11">
        <f>0+2+1</f>
        <v>3</v>
      </c>
      <c r="H20" s="11"/>
      <c r="I20" s="11"/>
      <c r="J20" s="11">
        <f>Liga!C20*Baremos!$H$4+Liga!D20*Baremos!$H$5+Liga!E20*Baremos!$H$6+Liga!F20*Baremos!$H$7+Liga!G20*Baremos!$H$8+Liga!H20*Baremos!$H$9+Liga!I20*Baremos!$H$10</f>
        <v>90</v>
      </c>
      <c r="K20" s="12">
        <v>45957</v>
      </c>
    </row>
    <row r="21" spans="1:11">
      <c r="A21" s="10" t="str">
        <f>PARTICIPANTES!A21</f>
        <v>MATEO ESPINOSA</v>
      </c>
      <c r="B21" s="10" t="str">
        <f>PARTICIPANTES!B21</f>
        <v>Atss</v>
      </c>
      <c r="C21" s="11"/>
      <c r="D21" s="11"/>
      <c r="E21" s="11"/>
      <c r="F21" s="11"/>
      <c r="G21" s="11">
        <f>1+2+1</f>
        <v>4</v>
      </c>
      <c r="H21" s="11"/>
      <c r="I21" s="11"/>
      <c r="J21" s="11">
        <f>Liga!C21*Baremos!$H$4+Liga!D21*Baremos!$H$5+Liga!E21*Baremos!$H$6+Liga!F21*Baremos!$H$7+Liga!G21*Baremos!$H$8+Liga!H21*Baremos!$H$9+Liga!I21*Baremos!$H$10</f>
        <v>120</v>
      </c>
      <c r="K21" s="12">
        <v>45957</v>
      </c>
    </row>
    <row r="22" spans="1:11">
      <c r="A22" s="10" t="str">
        <f>PARTICIPANTES!A22</f>
        <v>DANIEL REBORDINOS</v>
      </c>
      <c r="B22" s="10" t="str">
        <f>PARTICIPANTES!B22</f>
        <v>Atss</v>
      </c>
      <c r="C22" s="11"/>
      <c r="D22" s="11"/>
      <c r="E22" s="11"/>
      <c r="F22" s="11"/>
      <c r="G22" s="11">
        <f>1+2</f>
        <v>3</v>
      </c>
      <c r="H22" s="11"/>
      <c r="I22" s="11"/>
      <c r="J22" s="11">
        <f>Liga!C22*Baremos!$H$4+Liga!D22*Baremos!$H$5+Liga!E22*Baremos!$H$6+Liga!F22*Baremos!$H$7+Liga!G22*Baremos!$H$8+Liga!H22*Baremos!$H$9+Liga!I22*Baremos!$H$10</f>
        <v>90</v>
      </c>
      <c r="K22" s="12">
        <v>45957</v>
      </c>
    </row>
    <row r="23" spans="1:11">
      <c r="A23" s="10" t="str">
        <f>PARTICIPANTES!A23</f>
        <v>JULEN VALLEJO</v>
      </c>
      <c r="B23" s="10" t="str">
        <f>PARTICIPANTES!B23</f>
        <v>Atss</v>
      </c>
      <c r="C23" s="11"/>
      <c r="D23" s="11"/>
      <c r="E23" s="11"/>
      <c r="F23" s="11"/>
      <c r="G23" s="11">
        <f>0</f>
        <v>0</v>
      </c>
      <c r="H23" s="11"/>
      <c r="I23" s="11"/>
      <c r="J23" s="11">
        <f>Liga!C23*Baremos!$H$4+Liga!D23*Baremos!$H$5+Liga!E23*Baremos!$H$6+Liga!F23*Baremos!$H$7+Liga!G23*Baremos!$H$8+Liga!H23*Baremos!$H$9+Liga!I23*Baremos!$H$10</f>
        <v>0</v>
      </c>
      <c r="K23" s="12">
        <v>45938</v>
      </c>
    </row>
    <row r="24" spans="1:11">
      <c r="A24" s="10" t="str">
        <f>PARTICIPANTES!A24</f>
        <v>MIKEL ANGULO</v>
      </c>
      <c r="B24" s="10" t="str">
        <f>PARTICIPANTES!B24</f>
        <v>Gasteiz</v>
      </c>
      <c r="C24" s="11"/>
      <c r="D24" s="11"/>
      <c r="E24" s="11"/>
      <c r="F24" s="11"/>
      <c r="G24" s="11"/>
      <c r="H24" s="11">
        <f>1</f>
        <v>1</v>
      </c>
      <c r="I24" s="11">
        <f>6</f>
        <v>6</v>
      </c>
      <c r="J24" s="11">
        <f>Liga!C24*Baremos!$H$4+Liga!D24*Baremos!$H$5+Liga!E24*Baremos!$H$6+Liga!F24*Baremos!$H$7+Liga!G24*Baremos!$H$8+Liga!H24*Baremos!$H$9+Liga!I24*Baremos!$H$10</f>
        <v>80</v>
      </c>
      <c r="K24" s="12">
        <v>45950</v>
      </c>
    </row>
    <row r="25" spans="1:11">
      <c r="A25" s="10" t="str">
        <f>PARTICIPANTES!A25</f>
        <v>ARTURO DE LA MATA</v>
      </c>
      <c r="B25" s="10" t="str">
        <f>PARTICIPANTES!B25</f>
        <v>Gasteiz</v>
      </c>
      <c r="C25" s="11"/>
      <c r="D25" s="11"/>
      <c r="E25" s="11"/>
      <c r="F25" s="11"/>
      <c r="G25" s="11"/>
      <c r="H25" s="11">
        <f>2</f>
        <v>2</v>
      </c>
      <c r="I25" s="11"/>
      <c r="J25" s="11">
        <f>Liga!C25*Baremos!$H$4+Liga!D25*Baremos!$H$5+Liga!E25*Baremos!$H$6+Liga!F25*Baremos!$H$7+Liga!G25*Baremos!$H$8+Liga!H25*Baremos!$H$9+Liga!I25*Baremos!$H$10</f>
        <v>40</v>
      </c>
      <c r="K25" s="12">
        <v>45938</v>
      </c>
    </row>
    <row r="26" spans="1:11">
      <c r="A26" s="10" t="str">
        <f>PARTICIPANTES!A26</f>
        <v>PENG JIN</v>
      </c>
      <c r="B26" s="10" t="str">
        <f>PARTICIPANTES!B26</f>
        <v>Gasteiz</v>
      </c>
      <c r="C26" s="11"/>
      <c r="D26" s="11"/>
      <c r="E26" s="11"/>
      <c r="F26" s="11"/>
      <c r="G26" s="11"/>
      <c r="H26" s="11">
        <f>2</f>
        <v>2</v>
      </c>
      <c r="I26" s="11"/>
      <c r="J26" s="11">
        <f>Liga!C26*Baremos!$H$4+Liga!D26*Baremos!$H$5+Liga!E26*Baremos!$H$6+Liga!F26*Baremos!$H$7+Liga!G26*Baremos!$H$8+Liga!H26*Baremos!$H$9+Liga!I26*Baremos!$H$10</f>
        <v>40</v>
      </c>
      <c r="K26" s="12">
        <v>45938</v>
      </c>
    </row>
    <row r="27" spans="1:11">
      <c r="A27" s="10" t="str">
        <f>PARTICIPANTES!A27</f>
        <v>JAVIER TEJADA</v>
      </c>
      <c r="B27" s="10" t="str">
        <f>PARTICIPANTES!B27</f>
        <v>Gasteiz</v>
      </c>
      <c r="C27" s="11"/>
      <c r="D27" s="11"/>
      <c r="E27" s="11"/>
      <c r="F27" s="11">
        <f>0</f>
        <v>0</v>
      </c>
      <c r="G27" s="11"/>
      <c r="H27" s="11"/>
      <c r="I27" s="11"/>
      <c r="J27" s="11">
        <f>Liga!C27*Baremos!$H$4+Liga!D27*Baremos!$H$5+Liga!E27*Baremos!$H$6+Liga!F27*Baremos!$H$7+Liga!G27*Baremos!$H$8+Liga!H27*Baremos!$H$9+Liga!I27*Baremos!$H$10</f>
        <v>0</v>
      </c>
      <c r="K27" s="12">
        <v>45938</v>
      </c>
    </row>
    <row r="28" spans="1:11">
      <c r="A28" s="10" t="str">
        <f>PARTICIPANTES!A28</f>
        <v>IÑAKI MARTINEZ</v>
      </c>
      <c r="B28" s="10" t="str">
        <f>PARTICIPANTES!B28</f>
        <v>Gasteiz</v>
      </c>
      <c r="C28" s="11"/>
      <c r="D28" s="11"/>
      <c r="E28" s="11"/>
      <c r="F28" s="11">
        <f>0</f>
        <v>0</v>
      </c>
      <c r="G28" s="11"/>
      <c r="H28" s="11"/>
      <c r="I28" s="11"/>
      <c r="J28" s="11">
        <f>Liga!C28*Baremos!$H$4+Liga!D28*Baremos!$H$5+Liga!E28*Baremos!$H$6+Liga!F28*Baremos!$H$7+Liga!G28*Baremos!$H$8+Liga!H28*Baremos!$H$9+Liga!I28*Baremos!$H$10</f>
        <v>0</v>
      </c>
      <c r="K28" s="12">
        <v>45938</v>
      </c>
    </row>
    <row r="29" spans="1:11">
      <c r="A29" s="10" t="str">
        <f>PARTICIPANTES!A29</f>
        <v>ADRIAN MOURIZ</v>
      </c>
      <c r="B29" s="10" t="str">
        <f>PARTICIPANTES!B29</f>
        <v>Gasteiz</v>
      </c>
      <c r="C29" s="11"/>
      <c r="D29" s="11"/>
      <c r="E29" s="11"/>
      <c r="F29" s="11"/>
      <c r="G29" s="11">
        <f>1+1</f>
        <v>2</v>
      </c>
      <c r="H29" s="11"/>
      <c r="I29" s="11"/>
      <c r="J29" s="11">
        <f>Liga!C29*Baremos!$H$4+Liga!D29*Baremos!$H$5+Liga!E29*Baremos!$H$6+Liga!F29*Baremos!$H$7+Liga!G29*Baremos!$H$8+Liga!H29*Baremos!$H$9+Liga!I29*Baremos!$H$10</f>
        <v>60</v>
      </c>
      <c r="K29" s="12">
        <v>45950</v>
      </c>
    </row>
    <row r="30" spans="1:11">
      <c r="A30" s="10" t="str">
        <f>PARTICIPANTES!A30</f>
        <v>ANDER DIAZ</v>
      </c>
      <c r="B30" s="10" t="str">
        <f>PARTICIPANTES!B30</f>
        <v>Abadiño</v>
      </c>
      <c r="C30" s="11"/>
      <c r="D30" s="11"/>
      <c r="E30" s="11"/>
      <c r="F30" s="11"/>
      <c r="G30" s="11"/>
      <c r="H30" s="11">
        <f>2</f>
        <v>2</v>
      </c>
      <c r="I30" s="11"/>
      <c r="J30" s="11">
        <f>Liga!C30*Baremos!$H$4+Liga!D30*Baremos!$H$5+Liga!E30*Baremos!$H$6+Liga!F30*Baremos!$H$7+Liga!G30*Baremos!$H$8+Liga!H30*Baremos!$H$9+Liga!I30*Baremos!$H$10</f>
        <v>40</v>
      </c>
      <c r="K30" s="12">
        <v>45950</v>
      </c>
    </row>
    <row r="31" spans="1:11">
      <c r="A31" s="10" t="str">
        <f>PARTICIPANTES!A31</f>
        <v>JESUS VILLAR</v>
      </c>
      <c r="B31" s="10" t="str">
        <f>PARTICIPANTES!B31</f>
        <v>Abadiño</v>
      </c>
      <c r="C31" s="11"/>
      <c r="D31" s="11"/>
      <c r="E31" s="11"/>
      <c r="F31" s="11"/>
      <c r="G31" s="11"/>
      <c r="H31" s="11">
        <f>0</f>
        <v>0</v>
      </c>
      <c r="I31" s="11"/>
      <c r="J31" s="11">
        <f>Liga!C31*Baremos!$H$4+Liga!D31*Baremos!$H$5+Liga!E31*Baremos!$H$6+Liga!F31*Baremos!$H$7+Liga!G31*Baremos!$H$8+Liga!H31*Baremos!$H$9+Liga!I31*Baremos!$H$10</f>
        <v>0</v>
      </c>
      <c r="K31" s="12">
        <v>45938</v>
      </c>
    </row>
    <row r="32" spans="1:11">
      <c r="A32" s="10" t="str">
        <f>PARTICIPANTES!A32</f>
        <v>URKO VILLAR</v>
      </c>
      <c r="B32" s="10" t="str">
        <f>PARTICIPANTES!B32</f>
        <v>Abadiño</v>
      </c>
      <c r="C32" s="11"/>
      <c r="D32" s="11"/>
      <c r="E32" s="11"/>
      <c r="F32" s="11"/>
      <c r="G32" s="11"/>
      <c r="H32" s="11">
        <f>3+2</f>
        <v>5</v>
      </c>
      <c r="I32" s="11"/>
      <c r="J32" s="11">
        <f>Liga!C32*Baremos!$H$4+Liga!D32*Baremos!$H$5+Liga!E32*Baremos!$H$6+Liga!F32*Baremos!$H$7+Liga!G32*Baremos!$H$8+Liga!H32*Baremos!$H$9+Liga!I32*Baremos!$H$10</f>
        <v>100</v>
      </c>
      <c r="K32" s="12">
        <v>45950</v>
      </c>
    </row>
    <row r="33" spans="1:11">
      <c r="A33" s="10" t="str">
        <f>PARTICIPANTES!A33</f>
        <v>WANG YONGJIAN</v>
      </c>
      <c r="B33" s="10" t="str">
        <f>PARTICIPANTES!B33</f>
        <v>Abadiño</v>
      </c>
      <c r="C33" s="11"/>
      <c r="D33" s="11"/>
      <c r="E33" s="11"/>
      <c r="F33" s="11"/>
      <c r="G33" s="11"/>
      <c r="H33" s="11"/>
      <c r="I33" s="11"/>
      <c r="J33" s="11">
        <f>Liga!C33*Baremos!$H$4+Liga!D33*Baremos!$H$5+Liga!E33*Baremos!$H$6+Liga!F33*Baremos!$H$7+Liga!G33*Baremos!$H$8+Liga!H33*Baremos!$H$9+Liga!I33*Baremos!$H$10</f>
        <v>0</v>
      </c>
      <c r="K33" s="12">
        <v>45938</v>
      </c>
    </row>
    <row r="34" spans="1:11">
      <c r="A34" s="10" t="str">
        <f>PARTICIPANTES!A34</f>
        <v>DIEGO CEA</v>
      </c>
      <c r="B34" s="10" t="str">
        <f>PARTICIPANTES!B34</f>
        <v>Atss</v>
      </c>
      <c r="C34" s="11"/>
      <c r="D34" s="11"/>
      <c r="E34" s="11"/>
      <c r="F34" s="11"/>
      <c r="G34" s="11">
        <f>2+0</f>
        <v>2</v>
      </c>
      <c r="H34" s="11"/>
      <c r="I34" s="11"/>
      <c r="J34" s="11">
        <f>Liga!C34*Baremos!$H$4+Liga!D34*Baremos!$H$5+Liga!E34*Baremos!$H$6+Liga!F34*Baremos!$H$7+Liga!G34*Baremos!$H$8+Liga!H34*Baremos!$H$9+Liga!I34*Baremos!$H$10</f>
        <v>60</v>
      </c>
      <c r="K34" s="12">
        <v>45957</v>
      </c>
    </row>
    <row r="35" spans="1:11">
      <c r="A35" s="10" t="str">
        <f>PARTICIPANTES!A35</f>
        <v>JOSE ANTONIO ECHEVERRIA</v>
      </c>
      <c r="B35" s="10" t="str">
        <f>PARTICIPANTES!B35</f>
        <v>Atss</v>
      </c>
      <c r="C35" s="11"/>
      <c r="D35" s="11"/>
      <c r="E35" s="11"/>
      <c r="F35" s="11"/>
      <c r="G35" s="11"/>
      <c r="H35" s="11">
        <f>0</f>
        <v>0</v>
      </c>
      <c r="I35" s="11"/>
      <c r="J35" s="11">
        <f>Liga!C35*Baremos!$H$4+Liga!D35*Baremos!$H$5+Liga!E35*Baremos!$H$6+Liga!F35*Baremos!$H$7+Liga!G35*Baremos!$H$8+Liga!H35*Baremos!$H$9+Liga!I35*Baremos!$H$10</f>
        <v>0</v>
      </c>
      <c r="K35" s="12">
        <v>45938</v>
      </c>
    </row>
    <row r="36" spans="1:11">
      <c r="A36" s="10" t="str">
        <f>PARTICIPANTES!A36</f>
        <v>URKO MUNDUATE</v>
      </c>
      <c r="B36" s="10" t="str">
        <f>PARTICIPANTES!B36</f>
        <v>Atss</v>
      </c>
      <c r="C36" s="11"/>
      <c r="D36" s="11"/>
      <c r="E36" s="11"/>
      <c r="F36" s="11">
        <f>1</f>
        <v>1</v>
      </c>
      <c r="G36" s="11"/>
      <c r="H36" s="11"/>
      <c r="I36" s="11"/>
      <c r="J36" s="11">
        <f>Liga!C36*Baremos!$H$4+Liga!D36*Baremos!$H$5+Liga!E36*Baremos!$H$6+Liga!F36*Baremos!$H$7+Liga!G36*Baremos!$H$8+Liga!H36*Baremos!$H$9+Liga!I36*Baremos!$H$10</f>
        <v>55</v>
      </c>
      <c r="K36" s="12">
        <v>45959</v>
      </c>
    </row>
    <row r="37" spans="1:11">
      <c r="A37" s="10" t="str">
        <f>PARTICIPANTES!A37</f>
        <v>MANUEL ALVAREZ</v>
      </c>
      <c r="B37" s="10" t="str">
        <f>PARTICIPANTES!B37</f>
        <v>Lautaro</v>
      </c>
      <c r="C37" s="11"/>
      <c r="D37" s="11"/>
      <c r="E37" s="11"/>
      <c r="F37" s="11"/>
      <c r="G37" s="11"/>
      <c r="H37" s="11">
        <f>4</f>
        <v>4</v>
      </c>
      <c r="I37" s="11"/>
      <c r="J37" s="11">
        <f>Liga!C37*Baremos!$H$4+Liga!D37*Baremos!$H$5+Liga!E37*Baremos!$H$6+Liga!F37*Baremos!$H$7+Liga!G37*Baremos!$H$8+Liga!H37*Baremos!$H$9+Liga!I37*Baremos!$H$10</f>
        <v>80</v>
      </c>
      <c r="K37" s="12">
        <v>45950</v>
      </c>
    </row>
    <row r="38" spans="1:11">
      <c r="A38" s="10" t="str">
        <f>PARTICIPANTES!A38</f>
        <v>JON IRIZAR</v>
      </c>
      <c r="B38" s="10" t="str">
        <f>PARTICIPANTES!B38</f>
        <v>Lautaro</v>
      </c>
      <c r="C38" s="11"/>
      <c r="D38" s="11"/>
      <c r="E38" s="11"/>
      <c r="F38" s="11"/>
      <c r="G38" s="11"/>
      <c r="H38" s="11">
        <f>5</f>
        <v>5</v>
      </c>
      <c r="I38" s="11"/>
      <c r="J38" s="11">
        <f>Liga!C38*Baremos!$H$4+Liga!D38*Baremos!$H$5+Liga!E38*Baremos!$H$6+Liga!F38*Baremos!$H$7+Liga!G38*Baremos!$H$8+Liga!H38*Baremos!$H$9+Liga!I38*Baremos!$H$10</f>
        <v>100</v>
      </c>
      <c r="K38" s="12">
        <v>45950</v>
      </c>
    </row>
    <row r="39" spans="1:11">
      <c r="A39" s="10" t="str">
        <f>PARTICIPANTES!A39</f>
        <v>MIKEL MELCHOR</v>
      </c>
      <c r="B39" s="10" t="str">
        <f>PARTICIPANTES!B39</f>
        <v>Lautaro</v>
      </c>
      <c r="C39" s="11"/>
      <c r="D39" s="11"/>
      <c r="E39" s="11"/>
      <c r="F39" s="11"/>
      <c r="G39" s="11">
        <f>0</f>
        <v>0</v>
      </c>
      <c r="H39" s="11"/>
      <c r="I39" s="11"/>
      <c r="J39" s="11">
        <f>Liga!C39*Baremos!$H$4+Liga!D39*Baremos!$H$5+Liga!E39*Baremos!$H$6+Liga!F39*Baremos!$H$7+Liga!G39*Baremos!$H$8+Liga!H39*Baremos!$H$9+Liga!I39*Baremos!$H$10</f>
        <v>0</v>
      </c>
      <c r="K39" s="12">
        <v>45959</v>
      </c>
    </row>
    <row r="40" spans="1:11">
      <c r="A40" s="10" t="str">
        <f>PARTICIPANTES!A40</f>
        <v>BOWEI JIN</v>
      </c>
      <c r="B40" s="10" t="str">
        <f>PARTICIPANTES!B40</f>
        <v>Gasteiz</v>
      </c>
      <c r="C40" s="11"/>
      <c r="D40" s="11"/>
      <c r="E40" s="11"/>
      <c r="F40" s="11"/>
      <c r="G40" s="11"/>
      <c r="H40" s="11">
        <f>2+1</f>
        <v>3</v>
      </c>
      <c r="I40" s="11"/>
      <c r="J40" s="11">
        <f>Liga!C40*Baremos!$H$4+Liga!D40*Baremos!$H$5+Liga!E40*Baremos!$H$6+Liga!F40*Baremos!$H$7+Liga!G40*Baremos!$H$8+Liga!H40*Baremos!$H$9+Liga!I40*Baremos!$H$10</f>
        <v>60</v>
      </c>
      <c r="K40" s="12">
        <v>45938</v>
      </c>
    </row>
    <row r="41" spans="1:11">
      <c r="A41" s="10" t="str">
        <f>PARTICIPANTES!A41</f>
        <v>MARKEL VAQUERO</v>
      </c>
      <c r="B41" s="10" t="str">
        <f>PARTICIPANTES!B41</f>
        <v>Gasteiz</v>
      </c>
      <c r="C41" s="11"/>
      <c r="D41" s="11"/>
      <c r="E41" s="11"/>
      <c r="F41" s="11"/>
      <c r="G41" s="11"/>
      <c r="H41" s="11">
        <f>2</f>
        <v>2</v>
      </c>
      <c r="I41" s="11"/>
      <c r="J41" s="11">
        <f>Liga!C41*Baremos!$H$4+Liga!D41*Baremos!$H$5+Liga!E41*Baremos!$H$6+Liga!F41*Baremos!$H$7+Liga!G41*Baremos!$H$8+Liga!H41*Baremos!$H$9+Liga!I41*Baremos!$H$10</f>
        <v>40</v>
      </c>
      <c r="K41" s="12">
        <v>45938</v>
      </c>
    </row>
    <row r="42" spans="1:11">
      <c r="A42" s="10" t="str">
        <f>PARTICIPANTES!A42</f>
        <v>IBAI MENDEZ</v>
      </c>
      <c r="B42" s="10" t="str">
        <f>PARTICIPANTES!B42</f>
        <v>Gasteiz</v>
      </c>
      <c r="C42" s="11"/>
      <c r="D42" s="11"/>
      <c r="E42" s="11"/>
      <c r="F42" s="11"/>
      <c r="G42" s="11"/>
      <c r="H42" s="11">
        <f>1</f>
        <v>1</v>
      </c>
      <c r="I42" s="11"/>
      <c r="J42" s="11">
        <f>Liga!C42*Baremos!$H$4+Liga!D42*Baremos!$H$5+Liga!E42*Baremos!$H$6+Liga!F42*Baremos!$H$7+Liga!G42*Baremos!$H$8+Liga!H42*Baremos!$H$9+Liga!I42*Baremos!$H$10</f>
        <v>20</v>
      </c>
      <c r="K42" s="12">
        <v>45938</v>
      </c>
    </row>
    <row r="43" spans="1:11">
      <c r="A43" s="10" t="str">
        <f>PARTICIPANTES!A43</f>
        <v>GORKA BARRIO</v>
      </c>
      <c r="B43" s="10" t="str">
        <f>PARTICIPANTES!B43</f>
        <v>Basauri</v>
      </c>
      <c r="C43" s="11"/>
      <c r="D43" s="11"/>
      <c r="E43" s="11"/>
      <c r="F43" s="11"/>
      <c r="G43" s="11"/>
      <c r="H43" s="11"/>
      <c r="I43" s="11"/>
      <c r="J43" s="11">
        <f>Liga!C43*Baremos!$H$4+Liga!D43*Baremos!$H$5+Liga!E43*Baremos!$H$6+Liga!F43*Baremos!$H$7+Liga!G43*Baremos!$H$8+Liga!H43*Baremos!$H$9+Liga!I43*Baremos!$H$10</f>
        <v>0</v>
      </c>
      <c r="K43" s="12">
        <v>45938</v>
      </c>
    </row>
    <row r="44" spans="1:11">
      <c r="A44" s="10" t="str">
        <f>PARTICIPANTES!A44</f>
        <v>SERGIO CORTES</v>
      </c>
      <c r="B44" s="10" t="str">
        <f>PARTICIPANTES!B44</f>
        <v>Basauri</v>
      </c>
      <c r="C44" s="11"/>
      <c r="D44" s="11"/>
      <c r="E44" s="11"/>
      <c r="F44" s="11"/>
      <c r="G44" s="11"/>
      <c r="H44" s="11">
        <f>0</f>
        <v>0</v>
      </c>
      <c r="I44" s="11"/>
      <c r="J44" s="11">
        <f>Liga!C44*Baremos!$H$4+Liga!D44*Baremos!$H$5+Liga!E44*Baremos!$H$6+Liga!F44*Baremos!$H$7+Liga!G44*Baremos!$H$8+Liga!H44*Baremos!$H$9+Liga!I44*Baremos!$H$10</f>
        <v>0</v>
      </c>
      <c r="K44" s="12">
        <v>45938</v>
      </c>
    </row>
    <row r="45" spans="1:11">
      <c r="A45" s="10" t="str">
        <f>PARTICIPANTES!A45</f>
        <v>XABIER LAKA</v>
      </c>
      <c r="B45" s="10" t="str">
        <f>PARTICIPANTES!B45</f>
        <v>Basauri</v>
      </c>
      <c r="C45" s="11"/>
      <c r="D45" s="11"/>
      <c r="E45" s="11"/>
      <c r="F45" s="11"/>
      <c r="G45" s="11"/>
      <c r="H45" s="11">
        <f>2</f>
        <v>2</v>
      </c>
      <c r="I45" s="11"/>
      <c r="J45" s="11">
        <f>Liga!C45*Baremos!$H$4+Liga!D45*Baremos!$H$5+Liga!E45*Baremos!$H$6+Liga!F45*Baremos!$H$7+Liga!G45*Baremos!$H$8+Liga!H45*Baremos!$H$9+Liga!I45*Baremos!$H$10</f>
        <v>40</v>
      </c>
      <c r="K45" s="12">
        <v>45950</v>
      </c>
    </row>
    <row r="46" spans="1:11">
      <c r="A46" s="10" t="str">
        <f>PARTICIPANTES!A46</f>
        <v>IBAI FLORES</v>
      </c>
      <c r="B46" s="10" t="str">
        <f>PARTICIPANTES!B46</f>
        <v>Basauri</v>
      </c>
      <c r="C46" s="11"/>
      <c r="D46" s="11"/>
      <c r="E46" s="11"/>
      <c r="F46" s="11"/>
      <c r="G46" s="11"/>
      <c r="H46" s="11"/>
      <c r="I46" s="11"/>
      <c r="J46" s="11">
        <f>Liga!C46*Baremos!$H$4+Liga!D46*Baremos!$H$5+Liga!E46*Baremos!$H$6+Liga!F46*Baremos!$H$7+Liga!G46*Baremos!$H$8+Liga!H46*Baremos!$H$9+Liga!I46*Baremos!$H$10</f>
        <v>0</v>
      </c>
      <c r="K46" s="12">
        <v>45938</v>
      </c>
    </row>
    <row r="47" spans="1:11">
      <c r="A47" s="10" t="str">
        <f>PARTICIPANTES!A47</f>
        <v>ALAIN CARRASCO</v>
      </c>
      <c r="B47" s="10" t="str">
        <f>PARTICIPANTES!B47</f>
        <v>Gure Talde</v>
      </c>
      <c r="C47" s="11"/>
      <c r="D47" s="11"/>
      <c r="E47" s="11"/>
      <c r="F47" s="11">
        <f>1</f>
        <v>1</v>
      </c>
      <c r="G47" s="11">
        <f>2+1</f>
        <v>3</v>
      </c>
      <c r="H47" s="11"/>
      <c r="I47" s="11"/>
      <c r="J47" s="11">
        <f>Liga!C47*Baremos!$H$4+Liga!D47*Baremos!$H$5+Liga!E47*Baremos!$H$6+Liga!F47*Baremos!$H$7+Liga!G47*Baremos!$H$8+Liga!H47*Baremos!$H$9+Liga!I47*Baremos!$H$10</f>
        <v>145</v>
      </c>
      <c r="K47" s="12">
        <v>45957</v>
      </c>
    </row>
    <row r="48" spans="1:11">
      <c r="A48" s="10" t="str">
        <f>PARTICIPANTES!A48</f>
        <v>FRANCIS DANIEL REYES</v>
      </c>
      <c r="B48" s="10" t="str">
        <f>PARTICIPANTES!B48</f>
        <v>Gure Talde</v>
      </c>
      <c r="C48" s="11"/>
      <c r="D48" s="11"/>
      <c r="E48" s="11"/>
      <c r="F48" s="11"/>
      <c r="G48" s="11"/>
      <c r="H48" s="11">
        <f>1+2</f>
        <v>3</v>
      </c>
      <c r="I48" s="11"/>
      <c r="J48" s="11">
        <f>Liga!C48*Baremos!$H$4+Liga!D48*Baremos!$H$5+Liga!E48*Baremos!$H$6+Liga!F48*Baremos!$H$7+Liga!G48*Baremos!$H$8+Liga!H48*Baremos!$H$9+Liga!I48*Baremos!$H$10</f>
        <v>60</v>
      </c>
      <c r="K48" s="12">
        <v>45950</v>
      </c>
    </row>
    <row r="49" spans="1:11">
      <c r="A49" s="10" t="str">
        <f>PARTICIPANTES!A49</f>
        <v>JOSE JULIAN SANTOS</v>
      </c>
      <c r="B49" s="10" t="str">
        <f>PARTICIPANTES!B49</f>
        <v>Gure Talde</v>
      </c>
      <c r="C49" s="11"/>
      <c r="D49" s="11"/>
      <c r="E49" s="11"/>
      <c r="F49" s="11"/>
      <c r="G49" s="11"/>
      <c r="H49" s="11">
        <f>1+1</f>
        <v>2</v>
      </c>
      <c r="I49" s="11"/>
      <c r="J49" s="11">
        <f>Liga!C49*Baremos!$H$4+Liga!D49*Baremos!$H$5+Liga!E49*Baremos!$H$6+Liga!F49*Baremos!$H$7+Liga!G49*Baremos!$H$8+Liga!H49*Baremos!$H$9+Liga!I49*Baremos!$H$10</f>
        <v>40</v>
      </c>
      <c r="K49" s="12">
        <v>45950</v>
      </c>
    </row>
    <row r="50" spans="1:11">
      <c r="A50" s="10" t="str">
        <f>PARTICIPANTES!A50</f>
        <v>OIHAN CORDOBA</v>
      </c>
      <c r="B50" s="10" t="str">
        <f>PARTICIPANTES!B50</f>
        <v>Gailak</v>
      </c>
      <c r="C50" s="11"/>
      <c r="D50" s="11"/>
      <c r="E50" s="11"/>
      <c r="F50" s="11"/>
      <c r="G50" s="11"/>
      <c r="H50" s="11">
        <f>1+2</f>
        <v>3</v>
      </c>
      <c r="I50" s="11"/>
      <c r="J50" s="11">
        <f>Liga!C50*Baremos!$H$4+Liga!D50*Baremos!$H$5+Liga!E50*Baremos!$H$6+Liga!F50*Baremos!$H$7+Liga!G50*Baremos!$H$8+Liga!H50*Baremos!$H$9+Liga!I50*Baremos!$H$10</f>
        <v>60</v>
      </c>
      <c r="K50" s="12">
        <v>45950</v>
      </c>
    </row>
    <row r="51" spans="1:11">
      <c r="A51" s="10" t="str">
        <f>PARTICIPANTES!A51</f>
        <v>RUBEN ESTABILLO</v>
      </c>
      <c r="B51" s="10" t="str">
        <f>PARTICIPANTES!B51</f>
        <v>Gailak</v>
      </c>
      <c r="C51" s="11"/>
      <c r="D51" s="11"/>
      <c r="E51" s="11"/>
      <c r="F51" s="11"/>
      <c r="G51" s="11"/>
      <c r="H51" s="11">
        <f>0</f>
        <v>0</v>
      </c>
      <c r="I51" s="11"/>
      <c r="J51" s="11">
        <f>Liga!C51*Baremos!$H$4+Liga!D51*Baremos!$H$5+Liga!E51*Baremos!$H$6+Liga!F51*Baremos!$H$7+Liga!G51*Baremos!$H$8+Liga!H51*Baremos!$H$9+Liga!I51*Baremos!$H$10</f>
        <v>0</v>
      </c>
      <c r="K51" s="12">
        <v>45950</v>
      </c>
    </row>
    <row r="52" spans="1:11">
      <c r="A52" s="10" t="str">
        <f>PARTICIPANTES!A52</f>
        <v>RAUL RODRIGUEZ</v>
      </c>
      <c r="B52" s="10" t="str">
        <f>PARTICIPANTES!B52</f>
        <v>Gailak</v>
      </c>
      <c r="C52" s="11"/>
      <c r="D52" s="11"/>
      <c r="E52" s="11"/>
      <c r="F52" s="11"/>
      <c r="G52" s="11"/>
      <c r="H52" s="11">
        <f>0+1</f>
        <v>1</v>
      </c>
      <c r="I52" s="11"/>
      <c r="J52" s="11">
        <f>Liga!C52*Baremos!$H$4+Liga!D52*Baremos!$H$5+Liga!E52*Baremos!$H$6+Liga!F52*Baremos!$H$7+Liga!G52*Baremos!$H$8+Liga!H52*Baremos!$H$9+Liga!I52*Baremos!$H$10</f>
        <v>20</v>
      </c>
      <c r="K52" s="12">
        <v>45950</v>
      </c>
    </row>
    <row r="53" spans="1:11">
      <c r="A53" s="10" t="str">
        <f>PARTICIPANTES!A53</f>
        <v>NORA ARIZMENDI</v>
      </c>
      <c r="B53" s="10" t="str">
        <f>PARTICIPANTES!B53</f>
        <v>Atss</v>
      </c>
      <c r="C53" s="11"/>
      <c r="D53" s="11"/>
      <c r="E53" s="11">
        <f>5</f>
        <v>5</v>
      </c>
      <c r="F53" s="11"/>
      <c r="G53" s="11"/>
      <c r="H53" s="11"/>
      <c r="I53" s="11"/>
      <c r="J53" s="11">
        <f>Liga!C53*Baremos!$H$4+Liga!D53*Baremos!$H$5+Liga!E53*Baremos!$H$6+Liga!F53*Baremos!$H$7+Liga!G53*Baremos!$H$8+Liga!H53*Baremos!$H$9+Liga!I53*Baremos!$H$10</f>
        <v>400</v>
      </c>
      <c r="K53" s="12">
        <v>45950</v>
      </c>
    </row>
    <row r="54" spans="1:11">
      <c r="A54" s="10" t="str">
        <f>PARTICIPANTES!A54</f>
        <v>ARATZ BARBADILLO</v>
      </c>
      <c r="B54" s="10" t="str">
        <f>PARTICIPANTES!B54</f>
        <v>Beti Prest</v>
      </c>
      <c r="C54" s="11"/>
      <c r="D54" s="11"/>
      <c r="E54" s="11"/>
      <c r="F54" s="11"/>
      <c r="G54" s="11"/>
      <c r="H54" s="11"/>
      <c r="I54" s="11">
        <f>2</f>
        <v>2</v>
      </c>
      <c r="J54" s="11">
        <f>Liga!C54*Baremos!$H$4+Liga!D54*Baremos!$H$5+Liga!E54*Baremos!$H$6+Liga!F54*Baremos!$H$7+Liga!G54*Baremos!$H$8+Liga!H54*Baremos!$H$9+Liga!I54*Baremos!$H$10</f>
        <v>20</v>
      </c>
      <c r="K54" s="12">
        <v>45938</v>
      </c>
    </row>
    <row r="55" spans="1:11">
      <c r="A55" s="10" t="str">
        <f>PARTICIPANTES!A55</f>
        <v>BEÑAT BERASALUZE</v>
      </c>
      <c r="B55" s="10" t="str">
        <f>PARTICIPANTES!B55</f>
        <v>Gasteiz</v>
      </c>
      <c r="C55" s="11"/>
      <c r="D55" s="11"/>
      <c r="E55" s="11"/>
      <c r="F55" s="11"/>
      <c r="G55" s="11"/>
      <c r="H55" s="11"/>
      <c r="I55" s="11">
        <f>6</f>
        <v>6</v>
      </c>
      <c r="J55" s="11">
        <f>Liga!C55*Baremos!$H$4+Liga!D55*Baremos!$H$5+Liga!E55*Baremos!$H$6+Liga!F55*Baremos!$H$7+Liga!G55*Baremos!$H$8+Liga!H55*Baremos!$H$9+Liga!I55*Baremos!$H$10</f>
        <v>60</v>
      </c>
      <c r="K55" s="12">
        <v>45957</v>
      </c>
    </row>
    <row r="56" spans="1:11">
      <c r="A56" s="10" t="str">
        <f>PARTICIPANTES!A56</f>
        <v>GARAZI RICO</v>
      </c>
      <c r="B56" s="10" t="str">
        <f>PARTICIPANTES!B56</f>
        <v>Atss</v>
      </c>
      <c r="C56" s="11"/>
      <c r="D56" s="11"/>
      <c r="E56" s="11"/>
      <c r="F56" s="11"/>
      <c r="G56" s="11"/>
      <c r="H56" s="11"/>
      <c r="I56" s="11"/>
      <c r="J56" s="11">
        <f>Liga!C56*Baremos!$H$4+Liga!D56*Baremos!$H$5+Liga!E56*Baremos!$H$6+Liga!F56*Baremos!$H$7+Liga!G56*Baremos!$H$8+Liga!H56*Baremos!$H$9+Liga!I56*Baremos!$H$10</f>
        <v>0</v>
      </c>
      <c r="K56" s="12">
        <v>45938</v>
      </c>
    </row>
    <row r="57" spans="1:11">
      <c r="A57" s="10" t="str">
        <f>PARTICIPANTES!A57</f>
        <v>IKER VEGA</v>
      </c>
      <c r="B57" s="10" t="str">
        <f>PARTICIPANTES!B57</f>
        <v>Atss</v>
      </c>
      <c r="C57" s="11"/>
      <c r="D57" s="11"/>
      <c r="E57" s="11"/>
      <c r="F57" s="11"/>
      <c r="G57" s="11"/>
      <c r="H57" s="11">
        <f>4</f>
        <v>4</v>
      </c>
      <c r="I57" s="11"/>
      <c r="J57" s="11">
        <f>Liga!C57*Baremos!$H$4+Liga!D57*Baremos!$H$5+Liga!E57*Baremos!$H$6+Liga!F57*Baremos!$H$7+Liga!G57*Baremos!$H$8+Liga!H57*Baremos!$H$9+Liga!I57*Baremos!$H$10</f>
        <v>80</v>
      </c>
      <c r="K57" s="12">
        <v>45938</v>
      </c>
    </row>
    <row r="58" spans="1:11">
      <c r="A58" s="10" t="str">
        <f>PARTICIPANTES!A58</f>
        <v>DANEL HERIZ</v>
      </c>
      <c r="B58" s="10" t="str">
        <f>PARTICIPANTES!B58</f>
        <v>Beti Prest</v>
      </c>
      <c r="C58" s="11"/>
      <c r="D58" s="11"/>
      <c r="E58" s="11"/>
      <c r="F58" s="11"/>
      <c r="G58" s="11"/>
      <c r="H58" s="11"/>
      <c r="I58" s="11"/>
      <c r="J58" s="11">
        <f>Liga!C58*Baremos!$H$4+Liga!D58*Baremos!$H$5+Liga!E58*Baremos!$H$6+Liga!F58*Baremos!$H$7+Liga!G58*Baremos!$H$8+Liga!H58*Baremos!$H$9+Liga!I58*Baremos!$H$10</f>
        <v>0</v>
      </c>
      <c r="K58" s="12">
        <v>45938</v>
      </c>
    </row>
    <row r="59" spans="1:11">
      <c r="A59" s="10" t="str">
        <f>PARTICIPANTES!A59</f>
        <v>AIMAR HERIZ</v>
      </c>
      <c r="B59" s="10" t="str">
        <f>PARTICIPANTES!B59</f>
        <v>Beti Prest</v>
      </c>
      <c r="C59" s="11"/>
      <c r="D59" s="11"/>
      <c r="E59" s="11"/>
      <c r="F59" s="11"/>
      <c r="G59" s="11"/>
      <c r="H59" s="11"/>
      <c r="I59" s="11">
        <f>0</f>
        <v>0</v>
      </c>
      <c r="J59" s="11">
        <f>Liga!C59*Baremos!$H$4+Liga!D59*Baremos!$H$5+Liga!E59*Baremos!$H$6+Liga!F59*Baremos!$H$7+Liga!G59*Baremos!$H$8+Liga!H59*Baremos!$H$9+Liga!I59*Baremos!$H$10</f>
        <v>0</v>
      </c>
      <c r="K59" s="12">
        <v>45938</v>
      </c>
    </row>
    <row r="60" spans="1:11">
      <c r="A60" s="10" t="str">
        <f>PARTICIPANTES!A60</f>
        <v>YOSUI DE EGUILEOR</v>
      </c>
      <c r="B60" s="10" t="str">
        <f>PARTICIPANTES!B60</f>
        <v>Beti Prest</v>
      </c>
      <c r="C60" s="11"/>
      <c r="D60" s="11"/>
      <c r="E60" s="11"/>
      <c r="F60" s="11"/>
      <c r="G60" s="11"/>
      <c r="H60" s="11"/>
      <c r="I60" s="11">
        <f>4+2</f>
        <v>6</v>
      </c>
      <c r="J60" s="11">
        <f>Liga!C60*Baremos!$H$4+Liga!D60*Baremos!$H$5+Liga!E60*Baremos!$H$6+Liga!F60*Baremos!$H$7+Liga!G60*Baremos!$H$8+Liga!H60*Baremos!$H$9+Liga!I60*Baremos!$H$10</f>
        <v>60</v>
      </c>
      <c r="K60" s="12">
        <v>45959</v>
      </c>
    </row>
    <row r="61" spans="1:11">
      <c r="A61" s="10" t="str">
        <f>PARTICIPANTES!A61</f>
        <v>UNAX MENDIA</v>
      </c>
      <c r="B61" s="10" t="str">
        <f>PARTICIPANTES!B61</f>
        <v>Gasteiz</v>
      </c>
      <c r="C61" s="11"/>
      <c r="D61" s="11"/>
      <c r="E61" s="11"/>
      <c r="F61" s="11"/>
      <c r="G61" s="11"/>
      <c r="H61" s="11"/>
      <c r="I61" s="11"/>
      <c r="J61" s="11">
        <f>Liga!C61*Baremos!$H$4+Liga!D61*Baremos!$H$5+Liga!E61*Baremos!$H$6+Liga!F61*Baremos!$H$7+Liga!G61*Baremos!$H$8+Liga!H61*Baremos!$H$9+Liga!I61*Baremos!$H$10</f>
        <v>0</v>
      </c>
      <c r="K61" s="12">
        <v>45938</v>
      </c>
    </row>
    <row r="62" spans="1:11">
      <c r="A62" s="10" t="str">
        <f>PARTICIPANTES!A62</f>
        <v>AGER ZORROZUA</v>
      </c>
      <c r="B62" s="10" t="str">
        <f>PARTICIPANTES!B62</f>
        <v>Beti Prest</v>
      </c>
      <c r="C62" s="11"/>
      <c r="D62" s="11"/>
      <c r="E62" s="11"/>
      <c r="F62" s="11"/>
      <c r="G62" s="11"/>
      <c r="H62" s="11"/>
      <c r="I62" s="11">
        <f>2+2</f>
        <v>4</v>
      </c>
      <c r="J62" s="11">
        <f>Liga!C62*Baremos!$H$4+Liga!D62*Baremos!$H$5+Liga!E62*Baremos!$H$6+Liga!F62*Baremos!$H$7+Liga!G62*Baremos!$H$8+Liga!H62*Baremos!$H$9+Liga!I62*Baremos!$H$10</f>
        <v>40</v>
      </c>
      <c r="K62" s="12">
        <v>45959</v>
      </c>
    </row>
    <row r="63" spans="1:11">
      <c r="A63" s="10" t="str">
        <f>PARTICIPANTES!A63</f>
        <v>MARKEL QUEREJAZU</v>
      </c>
      <c r="B63" s="10" t="str">
        <f>PARTICIPANTES!B63</f>
        <v>Gure Talde</v>
      </c>
      <c r="C63" s="11"/>
      <c r="D63" s="11"/>
      <c r="E63" s="11"/>
      <c r="F63" s="11"/>
      <c r="G63" s="11"/>
      <c r="H63" s="11"/>
      <c r="I63" s="11">
        <f>0+3</f>
        <v>3</v>
      </c>
      <c r="J63" s="11">
        <f>Liga!C63*Baremos!$H$4+Liga!D63*Baremos!$H$5+Liga!E63*Baremos!$H$6+Liga!F63*Baremos!$H$7+Liga!G63*Baremos!$H$8+Liga!H63*Baremos!$H$9+Liga!I63*Baremos!$H$10</f>
        <v>30</v>
      </c>
      <c r="K63" s="12">
        <v>45959</v>
      </c>
    </row>
    <row r="64" spans="1:11">
      <c r="A64" s="10" t="str">
        <f>PARTICIPANTES!A64</f>
        <v>JON CARCAMO</v>
      </c>
      <c r="B64" s="10" t="str">
        <f>PARTICIPANTES!B64</f>
        <v>Fekoor</v>
      </c>
      <c r="C64" s="11"/>
      <c r="D64" s="11"/>
      <c r="E64" s="11"/>
      <c r="F64" s="11"/>
      <c r="G64" s="11"/>
      <c r="H64" s="11"/>
      <c r="I64" s="11">
        <f>2+1</f>
        <v>3</v>
      </c>
      <c r="J64" s="11">
        <f>Liga!C64*Baremos!$H$4+Liga!D64*Baremos!$H$5+Liga!E64*Baremos!$H$6+Liga!F64*Baremos!$H$7+Liga!G64*Baremos!$H$8+Liga!H64*Baremos!$H$9+Liga!I64*Baremos!$H$10</f>
        <v>30</v>
      </c>
      <c r="K64" s="12">
        <v>45959</v>
      </c>
    </row>
    <row r="65" spans="1:11">
      <c r="A65" s="10" t="str">
        <f>PARTICIPANTES!A65</f>
        <v>IKER JOYAS</v>
      </c>
      <c r="B65" s="10" t="str">
        <f>PARTICIPANTES!B65</f>
        <v>Gure Talde</v>
      </c>
      <c r="C65" s="11"/>
      <c r="D65" s="11"/>
      <c r="E65" s="11"/>
      <c r="F65" s="11"/>
      <c r="G65" s="11"/>
      <c r="H65" s="11"/>
      <c r="I65" s="11">
        <f>2+3</f>
        <v>5</v>
      </c>
      <c r="J65" s="11">
        <f>Liga!C65*Baremos!$H$4+Liga!D65*Baremos!$H$5+Liga!E65*Baremos!$H$6+Liga!F65*Baremos!$H$7+Liga!G65*Baremos!$H$8+Liga!H65*Baremos!$H$9+Liga!I65*Baremos!$H$10</f>
        <v>50</v>
      </c>
      <c r="K65" s="12">
        <v>45959</v>
      </c>
    </row>
    <row r="66" spans="1:11">
      <c r="A66" s="10" t="str">
        <f>PARTICIPANTES!A66</f>
        <v>IKER ORTIZ</v>
      </c>
      <c r="B66" s="10" t="str">
        <f>PARTICIPANTES!B66</f>
        <v>Fekoor</v>
      </c>
      <c r="C66" s="11"/>
      <c r="D66" s="11"/>
      <c r="E66" s="11"/>
      <c r="F66" s="11"/>
      <c r="G66" s="11"/>
      <c r="H66" s="11"/>
      <c r="I66" s="11">
        <f>1</f>
        <v>1</v>
      </c>
      <c r="J66" s="11">
        <f>Liga!C66*Baremos!$H$4+Liga!D66*Baremos!$H$5+Liga!E66*Baremos!$H$6+Liga!F66*Baremos!$H$7+Liga!G66*Baremos!$H$8+Liga!H66*Baremos!$H$9+Liga!I66*Baremos!$H$10</f>
        <v>10</v>
      </c>
      <c r="K66" s="12">
        <v>45959</v>
      </c>
    </row>
    <row r="67" spans="1:11">
      <c r="A67" s="10" t="str">
        <f>PARTICIPANTES!A67</f>
        <v>UNAI JOYAS</v>
      </c>
      <c r="B67" s="10" t="str">
        <f>PARTICIPANTES!B67</f>
        <v>Gure Talde</v>
      </c>
      <c r="C67" s="11"/>
      <c r="D67" s="11"/>
      <c r="E67" s="11"/>
      <c r="F67" s="11"/>
      <c r="G67" s="11"/>
      <c r="H67" s="11"/>
      <c r="I67" s="11">
        <f>1</f>
        <v>1</v>
      </c>
      <c r="J67" s="11">
        <f>Liga!C67*Baremos!$H$4+Liga!D67*Baremos!$H$5+Liga!E67*Baremos!$H$6+Liga!F67*Baremos!$H$7+Liga!G67*Baremos!$H$8+Liga!H67*Baremos!$H$9+Liga!I67*Baremos!$H$10</f>
        <v>10</v>
      </c>
      <c r="K67" s="12">
        <v>45959</v>
      </c>
    </row>
    <row r="68" spans="1:11">
      <c r="A68" s="10" t="str">
        <f>PARTICIPANTES!A68</f>
        <v>EKAIN GOMEZ</v>
      </c>
      <c r="B68" s="10" t="str">
        <f>PARTICIPANTES!B68</f>
        <v>Beraun</v>
      </c>
      <c r="C68" s="11"/>
      <c r="D68" s="11"/>
      <c r="E68" s="11">
        <v>1</v>
      </c>
      <c r="F68" s="11">
        <f>2+2</f>
        <v>4</v>
      </c>
      <c r="G68" s="11"/>
      <c r="H68" s="11"/>
      <c r="I68" s="11"/>
      <c r="J68" s="11">
        <f>Liga!C68*Baremos!$H$4+Liga!D68*Baremos!$H$5+Liga!E68*Baremos!$H$6+Liga!F68*Baremos!$H$7+Liga!G68*Baremos!$H$8+Liga!H68*Baremos!$H$9+Liga!I68*Baremos!$H$10</f>
        <v>300</v>
      </c>
      <c r="K68" s="12">
        <v>45957</v>
      </c>
    </row>
    <row r="69" spans="1:11">
      <c r="A69" s="10" t="str">
        <f>PARTICIPANTES!A69</f>
        <v>DANEL INCHAUSTI</v>
      </c>
      <c r="B69" s="10" t="str">
        <f>PARTICIPANTES!B69</f>
        <v>Atss</v>
      </c>
      <c r="C69" s="11">
        <f>0</f>
        <v>0</v>
      </c>
      <c r="D69" s="11"/>
      <c r="E69" s="11"/>
      <c r="F69" s="11">
        <f>2+2</f>
        <v>4</v>
      </c>
      <c r="G69" s="11"/>
      <c r="H69" s="11"/>
      <c r="I69" s="11"/>
      <c r="J69" s="11">
        <f>Liga!C69*Baremos!$H$4+Liga!D69*Baremos!$H$5+Liga!E69*Baremos!$H$6+Liga!F69*Baremos!$H$7+Liga!G69*Baremos!$H$8+Liga!H69*Baremos!$H$9+Liga!I69*Baremos!$H$10</f>
        <v>220</v>
      </c>
      <c r="K69" s="12">
        <v>45959</v>
      </c>
    </row>
    <row r="70" spans="1:11">
      <c r="A70" s="10" t="str">
        <f>PARTICIPANTES!A70</f>
        <v>IREI GOMEZ</v>
      </c>
      <c r="B70" s="10" t="str">
        <f>PARTICIPANTES!B70</f>
        <v>Beraun</v>
      </c>
      <c r="C70" s="11"/>
      <c r="D70" s="11"/>
      <c r="E70" s="11"/>
      <c r="F70" s="11">
        <f>1+1</f>
        <v>2</v>
      </c>
      <c r="G70" s="11"/>
      <c r="H70" s="11"/>
      <c r="I70" s="11"/>
      <c r="J70" s="11">
        <f>Liga!C70*Baremos!$H$4+Liga!D70*Baremos!$H$5+Liga!E70*Baremos!$H$6+Liga!F70*Baremos!$H$7+Liga!G70*Baremos!$H$8+Liga!H70*Baremos!$H$9+Liga!I70*Baremos!$H$10</f>
        <v>110</v>
      </c>
      <c r="K70" s="12">
        <v>45957</v>
      </c>
    </row>
    <row r="71" spans="1:11">
      <c r="A71" s="10" t="str">
        <f>PARTICIPANTES!A71</f>
        <v>ASIER ORTEGA</v>
      </c>
      <c r="B71" s="10" t="str">
        <f>PARTICIPANTES!B71</f>
        <v>Gasteiz</v>
      </c>
      <c r="C71" s="11"/>
      <c r="D71" s="11"/>
      <c r="E71" s="11"/>
      <c r="F71" s="11">
        <f>2+1</f>
        <v>3</v>
      </c>
      <c r="G71" s="11"/>
      <c r="H71" s="11"/>
      <c r="I71" s="11"/>
      <c r="J71" s="11">
        <f>Liga!C71*Baremos!$H$4+Liga!D71*Baremos!$H$5+Liga!E71*Baremos!$H$6+Liga!F71*Baremos!$H$7+Liga!G71*Baremos!$H$8+Liga!H71*Baremos!$H$9+Liga!I71*Baremos!$H$10</f>
        <v>165</v>
      </c>
      <c r="K71" s="12">
        <v>45957</v>
      </c>
    </row>
    <row r="72" spans="1:11">
      <c r="A72" s="10" t="str">
        <f>PARTICIPANTES!A72</f>
        <v>ALAIN MARTIN</v>
      </c>
      <c r="B72" s="10" t="str">
        <f>PARTICIPANTES!B72</f>
        <v>Beraun</v>
      </c>
      <c r="C72" s="11"/>
      <c r="D72" s="11"/>
      <c r="E72" s="11"/>
      <c r="F72" s="11">
        <f>1</f>
        <v>1</v>
      </c>
      <c r="G72" s="11"/>
      <c r="H72" s="11"/>
      <c r="I72" s="11"/>
      <c r="J72" s="11">
        <f>Liga!C72*Baremos!$H$4+Liga!D72*Baremos!$H$5+Liga!E72*Baremos!$H$6+Liga!F72*Baremos!$H$7+Liga!G72*Baremos!$H$8+Liga!H72*Baremos!$H$9+Liga!I72*Baremos!$H$10</f>
        <v>55</v>
      </c>
      <c r="K72" s="12">
        <v>45950</v>
      </c>
    </row>
    <row r="73" spans="1:11">
      <c r="A73" s="10" t="str">
        <f>PARTICIPANTES!A73</f>
        <v>ALONSO SAINZ DE DIEGO</v>
      </c>
      <c r="B73" s="10" t="str">
        <f>PARTICIPANTES!B73</f>
        <v>Gure Talde</v>
      </c>
      <c r="C73" s="11"/>
      <c r="D73" s="11"/>
      <c r="E73" s="11"/>
      <c r="F73" s="11"/>
      <c r="G73" s="11"/>
      <c r="H73" s="11">
        <f>3</f>
        <v>3</v>
      </c>
      <c r="I73" s="11"/>
      <c r="J73" s="11">
        <f>Liga!C73*Baremos!$H$4+Liga!D73*Baremos!$H$5+Liga!E73*Baremos!$H$6+Liga!F73*Baremos!$H$7+Liga!G73*Baremos!$H$8+Liga!H73*Baremos!$H$9+Liga!I73*Baremos!$H$10</f>
        <v>60</v>
      </c>
      <c r="K73" s="12">
        <v>45950</v>
      </c>
    </row>
    <row r="74" spans="1:11">
      <c r="A74" s="10" t="str">
        <f>PARTICIPANTES!A74</f>
        <v>JONE DÍAZ</v>
      </c>
      <c r="B74" s="10" t="str">
        <f>PARTICIPANTES!B74</f>
        <v>Abadiño</v>
      </c>
      <c r="C74" s="11"/>
      <c r="D74" s="11"/>
      <c r="E74" s="11"/>
      <c r="F74" s="11"/>
      <c r="G74" s="11"/>
      <c r="H74" s="11">
        <f>6</f>
        <v>6</v>
      </c>
      <c r="I74" s="11"/>
      <c r="J74" s="11">
        <f>Liga!C74*Baremos!$H$4+Liga!D74*Baremos!$H$5+Liga!E74*Baremos!$H$6+Liga!F74*Baremos!$H$7+Liga!G74*Baremos!$H$8+Liga!H74*Baremos!$H$9+Liga!I74*Baremos!$H$10</f>
        <v>120</v>
      </c>
      <c r="K74" s="12">
        <v>45950</v>
      </c>
    </row>
    <row r="75" spans="1:11">
      <c r="A75" s="10" t="str">
        <f>PARTICIPANTES!A75</f>
        <v>ADRIAN SEVILLA</v>
      </c>
      <c r="B75" s="10" t="str">
        <f>PARTICIPANTES!B75</f>
        <v>Fekoor</v>
      </c>
      <c r="C75" s="11"/>
      <c r="D75" s="11"/>
      <c r="E75" s="11"/>
      <c r="F75" s="11"/>
      <c r="G75" s="11"/>
      <c r="H75" s="11">
        <f>1+2</f>
        <v>3</v>
      </c>
      <c r="I75" s="11"/>
      <c r="J75" s="11">
        <f>Liga!C75*Baremos!$H$4+Liga!D75*Baremos!$H$5+Liga!E75*Baremos!$H$6+Liga!F75*Baremos!$H$7+Liga!G75*Baremos!$H$8+Liga!H75*Baremos!$H$9+Liga!I75*Baremos!$H$10</f>
        <v>60</v>
      </c>
      <c r="K75" s="12">
        <v>45950</v>
      </c>
    </row>
    <row r="76" spans="1:11">
      <c r="A76" s="10" t="str">
        <f>PARTICIPANTES!A76</f>
        <v>ZIHONG CHEN</v>
      </c>
      <c r="B76" s="10" t="str">
        <f>PARTICIPANTES!B76</f>
        <v>Gure Talde</v>
      </c>
      <c r="C76" s="11"/>
      <c r="D76" s="11"/>
      <c r="E76" s="11"/>
      <c r="F76" s="11"/>
      <c r="G76" s="11"/>
      <c r="H76" s="11"/>
      <c r="I76" s="11">
        <f>3+3</f>
        <v>6</v>
      </c>
      <c r="J76" s="11">
        <f>Liga!C76*Baremos!$H$4+Liga!D76*Baremos!$H$5+Liga!E76*Baremos!$H$6+Liga!F76*Baremos!$H$7+Liga!G76*Baremos!$H$8+Liga!H76*Baremos!$H$9+Liga!I76*Baremos!$H$10</f>
        <v>60</v>
      </c>
      <c r="K76" s="12">
        <v>45939</v>
      </c>
    </row>
    <row r="77" spans="1:11">
      <c r="A77" s="10" t="str">
        <f>PARTICIPANTES!A77</f>
        <v>KEVIN ZAMBRANO</v>
      </c>
      <c r="B77" s="10" t="str">
        <f>PARTICIPANTES!B77</f>
        <v>Gure Talde</v>
      </c>
      <c r="C77" s="11"/>
      <c r="D77" s="11"/>
      <c r="E77" s="11"/>
      <c r="F77" s="11">
        <f>1</f>
        <v>1</v>
      </c>
      <c r="G77" s="11"/>
      <c r="H77" s="11"/>
      <c r="I77" s="11"/>
      <c r="J77" s="11">
        <f>Liga!C77*Baremos!$H$4+Liga!D77*Baremos!$H$5+Liga!E77*Baremos!$H$6+Liga!F77*Baremos!$H$7+Liga!G77*Baremos!$H$8+Liga!H77*Baremos!$H$9+Liga!I77*Baremos!$H$10</f>
        <v>55</v>
      </c>
      <c r="K77" s="12">
        <v>45959</v>
      </c>
    </row>
    <row r="78" spans="1:11">
      <c r="A78" s="10" t="str">
        <f>PARTICIPANTES!A78</f>
        <v>DAVID ASENSIO</v>
      </c>
      <c r="B78" s="10" t="str">
        <f>PARTICIPANTES!B78</f>
        <v>Artxandako</v>
      </c>
      <c r="C78" s="11"/>
      <c r="D78" s="11"/>
      <c r="E78" s="11"/>
      <c r="F78" s="11"/>
      <c r="G78" s="11">
        <f>2+1</f>
        <v>3</v>
      </c>
      <c r="H78" s="11"/>
      <c r="I78" s="11"/>
      <c r="J78" s="11">
        <f>Liga!C78*Baremos!$H$4+Liga!D78*Baremos!$H$5+Liga!E78*Baremos!$H$6+Liga!F78*Baremos!$H$7+Liga!G78*Baremos!$H$8+Liga!H78*Baremos!$H$9+Liga!I78*Baremos!$H$10</f>
        <v>90</v>
      </c>
      <c r="K78" s="12">
        <v>45959</v>
      </c>
    </row>
    <row r="79" spans="1:11">
      <c r="A79" s="10" t="str">
        <f>PARTICIPANTES!A79</f>
        <v>JORGE MOSQUERA</v>
      </c>
      <c r="B79" s="10" t="str">
        <f>PARTICIPANTES!B79</f>
        <v>Gasteiz</v>
      </c>
      <c r="C79" s="11"/>
      <c r="D79" s="11"/>
      <c r="E79" s="11"/>
      <c r="F79" s="11"/>
      <c r="G79" s="11">
        <f>1</f>
        <v>1</v>
      </c>
      <c r="H79" s="11"/>
      <c r="I79" s="11"/>
      <c r="J79" s="11">
        <f>Liga!C79*Baremos!$H$4+Liga!D79*Baremos!$H$5+Liga!E79*Baremos!$H$6+Liga!F79*Baremos!$H$7+Liga!G79*Baremos!$H$8+Liga!H79*Baremos!$H$9+Liga!I79*Baremos!$H$10</f>
        <v>30</v>
      </c>
      <c r="K79" s="12">
        <v>45959</v>
      </c>
    </row>
    <row r="80" spans="1:11">
      <c r="A80" s="10" t="str">
        <f>PARTICIPANTES!A80</f>
        <v>UNAX HOZ</v>
      </c>
      <c r="B80" s="10" t="str">
        <f>PARTICIPANTES!B80</f>
        <v>Gasteiz</v>
      </c>
      <c r="C80" s="11"/>
      <c r="D80" s="11"/>
      <c r="E80" s="11"/>
      <c r="F80" s="11"/>
      <c r="G80" s="11"/>
      <c r="H80" s="11">
        <f>0</f>
        <v>0</v>
      </c>
      <c r="I80" s="11"/>
      <c r="J80" s="11">
        <f>Liga!C80*Baremos!$H$4+Liga!D80*Baremos!$H$5+Liga!E80*Baremos!$H$6+Liga!F80*Baremos!$H$7+Liga!G80*Baremos!$H$8+Liga!H80*Baremos!$H$9+Liga!I80*Baremos!$H$10</f>
        <v>0</v>
      </c>
      <c r="K80" s="12">
        <v>45938</v>
      </c>
    </row>
    <row r="81" spans="1:11">
      <c r="A81" s="10" t="str">
        <f>PARTICIPANTES!A81</f>
        <v>AITOR GIL</v>
      </c>
      <c r="B81" s="10" t="str">
        <f>PARTICIPANTES!B81</f>
        <v>Beti Prest</v>
      </c>
      <c r="C81" s="11"/>
      <c r="D81" s="11"/>
      <c r="E81" s="11"/>
      <c r="F81" s="11"/>
      <c r="G81" s="11"/>
      <c r="H81" s="11"/>
      <c r="I81" s="11">
        <f>3</f>
        <v>3</v>
      </c>
      <c r="J81" s="11">
        <f>Liga!C81*Baremos!$H$4+Liga!D81*Baremos!$H$5+Liga!E81*Baremos!$H$6+Liga!F81*Baremos!$H$7+Liga!G81*Baremos!$H$8+Liga!H81*Baremos!$H$9+Liga!I81*Baremos!$H$10</f>
        <v>30</v>
      </c>
      <c r="K81" s="12">
        <v>45959</v>
      </c>
    </row>
    <row r="82" spans="1:11">
      <c r="A82" s="10" t="str">
        <f>PARTICIPANTES!A82</f>
        <v>JULEN LEGARRA</v>
      </c>
      <c r="B82" s="10" t="str">
        <f>PARTICIPANTES!B82</f>
        <v>Beraun</v>
      </c>
      <c r="C82" s="11"/>
      <c r="D82" s="11"/>
      <c r="E82" s="11"/>
      <c r="F82" s="11">
        <f>2+2+1</f>
        <v>5</v>
      </c>
      <c r="G82" s="11"/>
      <c r="H82" s="11"/>
      <c r="I82" s="11"/>
      <c r="J82" s="11">
        <f>Liga!C82*Baremos!$H$4+Liga!D82*Baremos!$H$5+Liga!E82*Baremos!$H$6+Liga!F82*Baremos!$H$7+Liga!G82*Baremos!$H$8+Liga!H82*Baremos!$H$9+Liga!I82*Baremos!$H$10</f>
        <v>275</v>
      </c>
      <c r="K82" s="12">
        <v>45959</v>
      </c>
    </row>
    <row r="83" spans="1:11">
      <c r="A83" s="10" t="str">
        <f>PARTICIPANTES!A83</f>
        <v>XABI LEGARRA</v>
      </c>
      <c r="B83" s="10" t="str">
        <f>PARTICIPANTES!B83</f>
        <v>Beraun</v>
      </c>
      <c r="C83" s="11"/>
      <c r="D83" s="11"/>
      <c r="E83" s="11"/>
      <c r="F83" s="11">
        <f>2+2+2</f>
        <v>6</v>
      </c>
      <c r="G83" s="11"/>
      <c r="H83" s="11"/>
      <c r="I83" s="11"/>
      <c r="J83" s="11">
        <f>Liga!C83*Baremos!$H$4+Liga!D83*Baremos!$H$5+Liga!E83*Baremos!$H$6+Liga!F83*Baremos!$H$7+Liga!G83*Baremos!$H$8+Liga!H83*Baremos!$H$9+Liga!I83*Baremos!$H$10</f>
        <v>330</v>
      </c>
      <c r="K83" s="12">
        <v>45959</v>
      </c>
    </row>
    <row r="84" spans="1:11">
      <c r="A84" s="10" t="str">
        <f>PARTICIPANTES!A84</f>
        <v>MICHAEL ADODO</v>
      </c>
      <c r="B84" s="10" t="str">
        <f>PARTICIPANTES!B84</f>
        <v>Artxandako</v>
      </c>
      <c r="C84" s="11"/>
      <c r="D84" s="11"/>
      <c r="E84" s="11"/>
      <c r="F84" s="11">
        <f>2+1+2</f>
        <v>5</v>
      </c>
      <c r="G84" s="11"/>
      <c r="H84" s="11"/>
      <c r="I84" s="11"/>
      <c r="J84" s="11">
        <f>Liga!C84*Baremos!$H$4+Liga!D84*Baremos!$H$5+Liga!E84*Baremos!$H$6+Liga!F84*Baremos!$H$7+Liga!G84*Baremos!$H$8+Liga!H84*Baremos!$H$9+Liga!I84*Baremos!$H$10</f>
        <v>275</v>
      </c>
      <c r="K84" s="12">
        <v>45959</v>
      </c>
    </row>
    <row r="85" spans="1:11">
      <c r="A85" s="10" t="str">
        <f>PARTICIPANTES!A85</f>
        <v>IÑAKI OTEO</v>
      </c>
      <c r="B85" s="10" t="str">
        <f>PARTICIPANTES!B85</f>
        <v>Artxandako</v>
      </c>
      <c r="C85" s="11"/>
      <c r="D85" s="11"/>
      <c r="E85" s="11"/>
      <c r="F85" s="11">
        <f>1+1+3</f>
        <v>5</v>
      </c>
      <c r="G85" s="11"/>
      <c r="H85" s="11"/>
      <c r="I85" s="11"/>
      <c r="J85" s="11">
        <f>Liga!C85*Baremos!$H$4+Liga!D85*Baremos!$H$5+Liga!E85*Baremos!$H$6+Liga!F85*Baremos!$H$7+Liga!G85*Baremos!$H$8+Liga!H85*Baremos!$H$9+Liga!I85*Baremos!$H$10</f>
        <v>275</v>
      </c>
      <c r="K85" s="12">
        <v>45959</v>
      </c>
    </row>
    <row r="86" spans="1:11">
      <c r="A86" s="10" t="str">
        <f>PARTICIPANTES!A86</f>
        <v>DAVID ALONSO</v>
      </c>
      <c r="B86" s="10" t="str">
        <f>PARTICIPANTES!B86</f>
        <v>Artxandako</v>
      </c>
      <c r="C86" s="11"/>
      <c r="D86" s="11"/>
      <c r="E86" s="11"/>
      <c r="F86" s="11">
        <f>0+2+2</f>
        <v>4</v>
      </c>
      <c r="G86" s="11"/>
      <c r="H86" s="11"/>
      <c r="I86" s="11"/>
      <c r="J86" s="11">
        <f>Liga!C86*Baremos!$H$4+Liga!D86*Baremos!$H$5+Liga!E86*Baremos!$H$6+Liga!F86*Baremos!$H$7+Liga!G86*Baremos!$H$8+Liga!H86*Baremos!$H$9+Liga!I86*Baremos!$H$10</f>
        <v>220</v>
      </c>
      <c r="K86" s="12">
        <v>45959</v>
      </c>
    </row>
    <row r="87" spans="1:11">
      <c r="A87" s="10" t="str">
        <f>PARTICIPANTES!A87</f>
        <v>MIKEL URBANETA</v>
      </c>
      <c r="B87" s="10" t="str">
        <f>PARTICIPANTES!B87</f>
        <v>Gure Talde</v>
      </c>
      <c r="C87" s="11"/>
      <c r="D87" s="11"/>
      <c r="E87" s="11"/>
      <c r="F87" s="11"/>
      <c r="G87" s="11"/>
      <c r="H87" s="11"/>
      <c r="I87" s="11">
        <f>3</f>
        <v>3</v>
      </c>
      <c r="J87" s="11">
        <f>Liga!C87*Baremos!$H$4+Liga!D87*Baremos!$H$5+Liga!E87*Baremos!$H$6+Liga!F87*Baremos!$H$7+Liga!G87*Baremos!$H$8+Liga!H87*Baremos!$H$9+Liga!I87*Baremos!$H$10</f>
        <v>30</v>
      </c>
      <c r="K87" s="12">
        <v>45959</v>
      </c>
    </row>
    <row r="88" spans="1:11">
      <c r="A88" s="10" t="str">
        <f>PARTICIPANTES!A88</f>
        <v>AIMAR CHAMORRO</v>
      </c>
      <c r="B88" s="10" t="str">
        <f>PARTICIPANTES!B88</f>
        <v xml:space="preserve">Beraun </v>
      </c>
      <c r="C88" s="11"/>
      <c r="D88" s="11"/>
      <c r="E88" s="11">
        <f>1+2+1+2+1</f>
        <v>7</v>
      </c>
      <c r="F88" s="11"/>
      <c r="G88" s="11"/>
      <c r="H88" s="11"/>
      <c r="I88" s="11"/>
      <c r="J88" s="11">
        <f>Liga!C88*Baremos!$H$4+Liga!D88*Baremos!$H$5+Liga!E88*Baremos!$H$6+Liga!F88*Baremos!$H$7+Liga!G88*Baremos!$H$8+Liga!H88*Baremos!$H$9+Liga!I88*Baremos!$H$10</f>
        <v>560</v>
      </c>
      <c r="K88" s="12">
        <v>45960</v>
      </c>
    </row>
    <row r="89" spans="1:11">
      <c r="A89" s="10" t="str">
        <f>PARTICIPANTES!A89</f>
        <v>HODEI MANCHA</v>
      </c>
      <c r="B89" s="10" t="str">
        <f>PARTICIPANTES!B89</f>
        <v xml:space="preserve">Beraun </v>
      </c>
      <c r="C89" s="11"/>
      <c r="D89" s="11"/>
      <c r="E89" s="11">
        <f>2+1+2+2</f>
        <v>7</v>
      </c>
      <c r="F89" s="11"/>
      <c r="G89" s="11"/>
      <c r="H89" s="11"/>
      <c r="I89" s="11"/>
      <c r="J89" s="11">
        <f>Liga!C89*Baremos!$H$4+Liga!D89*Baremos!$H$5+Liga!E89*Baremos!$H$6+Liga!F89*Baremos!$H$7+Liga!G89*Baremos!$H$8+Liga!H89*Baremos!$H$9+Liga!I89*Baremos!$H$10</f>
        <v>560</v>
      </c>
      <c r="K89" s="12">
        <v>45960</v>
      </c>
    </row>
    <row r="90" spans="1:11">
      <c r="A90" s="10" t="str">
        <f>PARTICIPANTES!A90</f>
        <v>ALEXANDER PARDO</v>
      </c>
      <c r="B90" s="10" t="str">
        <f>PARTICIPANTES!B90</f>
        <v>Beraun</v>
      </c>
      <c r="C90" s="11"/>
      <c r="D90" s="11"/>
      <c r="E90" s="11">
        <f>1+1+1+2</f>
        <v>5</v>
      </c>
      <c r="F90" s="11"/>
      <c r="G90" s="11"/>
      <c r="H90" s="11"/>
      <c r="I90" s="11"/>
      <c r="J90" s="11">
        <f>Liga!C90*Baremos!$H$4+Liga!D90*Baremos!$H$5+Liga!E90*Baremos!$H$6+Liga!F90*Baremos!$H$7+Liga!G90*Baremos!$H$8+Liga!H90*Baremos!$H$9+Liga!I90*Baremos!$H$10</f>
        <v>400</v>
      </c>
      <c r="K90" s="12">
        <v>45960</v>
      </c>
    </row>
    <row r="91" spans="1:11">
      <c r="A91" s="10" t="str">
        <f>PARTICIPANTES!A91</f>
        <v>ARITZ POMPOSO</v>
      </c>
      <c r="B91" s="10" t="str">
        <f>PARTICIPANTES!B91</f>
        <v>Gure Talde</v>
      </c>
      <c r="C91" s="11"/>
      <c r="D91" s="11"/>
      <c r="E91" s="11"/>
      <c r="F91" s="11">
        <f>1</f>
        <v>1</v>
      </c>
      <c r="G91" s="11"/>
      <c r="H91" s="11"/>
      <c r="I91" s="11"/>
      <c r="J91" s="11">
        <f>Liga!C91*Baremos!$H$4+Liga!D91*Baremos!$H$5+Liga!E91*Baremos!$H$6+Liga!F91*Baremos!$H$7+Liga!G91*Baremos!$H$8+Liga!H91*Baremos!$H$9+Liga!I91*Baremos!$H$10</f>
        <v>55</v>
      </c>
      <c r="K91" s="12">
        <v>45959</v>
      </c>
    </row>
    <row r="92" spans="1:11">
      <c r="A92" s="10" t="str">
        <f>PARTICIPANTES!A92</f>
        <v>ANDER AURREKOETXEA</v>
      </c>
      <c r="B92" s="10" t="str">
        <f>PARTICIPANTES!B92</f>
        <v>Gure Talde</v>
      </c>
      <c r="C92" s="11"/>
      <c r="D92" s="11"/>
      <c r="E92" s="11"/>
      <c r="F92" s="11">
        <f>2</f>
        <v>2</v>
      </c>
      <c r="G92" s="11"/>
      <c r="H92" s="11"/>
      <c r="I92" s="11"/>
      <c r="J92" s="11">
        <f>Liga!C92*Baremos!$H$4+Liga!D92*Baremos!$H$5+Liga!E92*Baremos!$H$6+Liga!F92*Baremos!$H$7+Liga!G92*Baremos!$H$8+Liga!H92*Baremos!$H$9+Liga!I92*Baremos!$H$10</f>
        <v>110</v>
      </c>
      <c r="K92" s="12">
        <v>45959</v>
      </c>
    </row>
    <row r="93" spans="1:11">
      <c r="A93" s="10" t="str">
        <f>PARTICIPANTES!A93</f>
        <v>ALEJANDRO MORENO</v>
      </c>
      <c r="B93" s="10" t="str">
        <f>PARTICIPANTES!B93</f>
        <v>Gure Talde</v>
      </c>
      <c r="C93" s="11"/>
      <c r="D93" s="11"/>
      <c r="E93" s="11"/>
      <c r="F93" s="11"/>
      <c r="G93" s="11">
        <f>3</f>
        <v>3</v>
      </c>
      <c r="H93" s="11"/>
      <c r="I93" s="11"/>
      <c r="J93" s="11">
        <f>Liga!C93*Baremos!$H$4+Liga!D93*Baremos!$H$5+Liga!E93*Baremos!$H$6+Liga!F93*Baremos!$H$7+Liga!G93*Baremos!$H$8+Liga!H93*Baremos!$H$9+Liga!I93*Baremos!$H$10</f>
        <v>90</v>
      </c>
      <c r="K93" s="12">
        <v>45959</v>
      </c>
    </row>
    <row r="94" spans="1:11">
      <c r="A94" s="10" t="str">
        <f>PARTICIPANTES!A94</f>
        <v>CARLOS ALZATE</v>
      </c>
      <c r="B94" s="10" t="str">
        <f>PARTICIPANTES!B94</f>
        <v>Atss</v>
      </c>
      <c r="C94" s="11"/>
      <c r="D94" s="11"/>
      <c r="E94" s="11">
        <f>2</f>
        <v>2</v>
      </c>
      <c r="F94" s="11"/>
      <c r="G94" s="11"/>
      <c r="H94" s="11"/>
      <c r="I94" s="11"/>
      <c r="J94" s="11">
        <f>Liga!C94*Baremos!$H$4+Liga!D94*Baremos!$H$5+Liga!E94*Baremos!$H$6+Liga!F94*Baremos!$H$7+Liga!G94*Baremos!$H$8+Liga!H94*Baremos!$H$9+Liga!I94*Baremos!$H$10</f>
        <v>160</v>
      </c>
      <c r="K94" s="12">
        <v>45939</v>
      </c>
    </row>
    <row r="95" spans="1:11">
      <c r="A95" s="10" t="str">
        <f>PARTICIPANTES!A95</f>
        <v>ANDER CEPAS</v>
      </c>
      <c r="B95" s="10" t="str">
        <f>PARTICIPANTES!B95</f>
        <v>Atss</v>
      </c>
      <c r="C95" s="11">
        <f>1</f>
        <v>1</v>
      </c>
      <c r="D95" s="11"/>
      <c r="E95" s="11"/>
      <c r="F95" s="11"/>
      <c r="G95" s="11"/>
      <c r="H95" s="11"/>
      <c r="I95" s="11"/>
      <c r="J95" s="11">
        <f>Liga!C95*Baremos!$H$4+Liga!D95*Baremos!$H$5+Liga!E95*Baremos!$H$6+Liga!F95*Baremos!$H$7+Liga!G95*Baremos!$H$8+Liga!H95*Baremos!$H$9+Liga!I95*Baremos!$H$10</f>
        <v>150</v>
      </c>
      <c r="K95" s="12">
        <v>45939</v>
      </c>
    </row>
    <row r="96" spans="1:11">
      <c r="A96" s="10" t="str">
        <f>PARTICIPANTES!A96</f>
        <v>LUIS ECHETO</v>
      </c>
      <c r="B96" s="10" t="str">
        <f>PARTICIPANTES!B96</f>
        <v>Atss</v>
      </c>
      <c r="C96" s="11"/>
      <c r="D96" s="11"/>
      <c r="E96" s="11"/>
      <c r="F96" s="11">
        <f>2+2+1</f>
        <v>5</v>
      </c>
      <c r="G96" s="11"/>
      <c r="H96" s="11"/>
      <c r="I96" s="11"/>
      <c r="J96" s="11">
        <f>Liga!C96*Baremos!$H$4+Liga!D96*Baremos!$H$5+Liga!E96*Baremos!$H$6+Liga!F96*Baremos!$H$7+Liga!G96*Baremos!$H$8+Liga!H96*Baremos!$H$9+Liga!I96*Baremos!$H$10</f>
        <v>275</v>
      </c>
      <c r="K96" s="12">
        <v>45959</v>
      </c>
    </row>
    <row r="97" spans="1:11">
      <c r="A97" s="10" t="str">
        <f>PARTICIPANTES!A97</f>
        <v>ALBERTO ECHEVERRIA</v>
      </c>
      <c r="B97" s="10" t="str">
        <f>PARTICIPANTES!B97</f>
        <v>Atss</v>
      </c>
      <c r="C97" s="11"/>
      <c r="D97" s="11"/>
      <c r="E97" s="11"/>
      <c r="F97" s="11"/>
      <c r="G97" s="11"/>
      <c r="H97" s="11">
        <f>0</f>
        <v>0</v>
      </c>
      <c r="I97" s="11"/>
      <c r="J97" s="11">
        <f>Liga!C97*Baremos!$H$4+Liga!D97*Baremos!$H$5+Liga!E97*Baremos!$H$6+Liga!F97*Baremos!$H$7+Liga!G97*Baremos!$H$8+Liga!H97*Baremos!$H$9+Liga!I97*Baremos!$H$10</f>
        <v>0</v>
      </c>
      <c r="K97" s="12">
        <v>45939</v>
      </c>
    </row>
    <row r="98" spans="1:11">
      <c r="A98" s="10" t="str">
        <f>PARTICIPANTES!A98</f>
        <v>JOSE ANTONIO EIZMENDI</v>
      </c>
      <c r="B98" s="10" t="str">
        <f>PARTICIPANTES!B98</f>
        <v>Atss</v>
      </c>
      <c r="C98" s="11"/>
      <c r="D98" s="11"/>
      <c r="E98" s="11"/>
      <c r="F98" s="11">
        <f>0+1</f>
        <v>1</v>
      </c>
      <c r="G98" s="11"/>
      <c r="H98" s="11"/>
      <c r="I98" s="11"/>
      <c r="J98" s="11">
        <f>Liga!C98*Baremos!$H$4+Liga!D98*Baremos!$H$5+Liga!E98*Baremos!$H$6+Liga!F98*Baremos!$H$7+Liga!G98*Baremos!$H$8+Liga!H98*Baremos!$H$9+Liga!I98*Baremos!$H$10</f>
        <v>55</v>
      </c>
      <c r="K98" s="12">
        <v>45959</v>
      </c>
    </row>
    <row r="99" spans="1:11">
      <c r="A99" s="10" t="str">
        <f>PARTICIPANTES!A99</f>
        <v>XABIER IGLESIAS</v>
      </c>
      <c r="B99" s="10" t="str">
        <f>PARTICIPANTES!B99</f>
        <v>Atss</v>
      </c>
      <c r="C99" s="11"/>
      <c r="D99" s="11"/>
      <c r="E99" s="11">
        <f>2+1</f>
        <v>3</v>
      </c>
      <c r="F99" s="11"/>
      <c r="G99" s="11"/>
      <c r="H99" s="11"/>
      <c r="I99" s="11"/>
      <c r="J99" s="11">
        <f>Liga!C99*Baremos!$H$4+Liga!D99*Baremos!$H$5+Liga!E99*Baremos!$H$6+Liga!F99*Baremos!$H$7+Liga!G99*Baremos!$H$8+Liga!H99*Baremos!$H$9+Liga!I99*Baremos!$H$10</f>
        <v>240</v>
      </c>
      <c r="K99" s="12">
        <v>45950</v>
      </c>
    </row>
    <row r="100" spans="1:11">
      <c r="A100" s="10" t="str">
        <f>PARTICIPANTES!A100</f>
        <v>BEÑAT GARCIA</v>
      </c>
      <c r="B100" s="10" t="str">
        <f>PARTICIPANTES!B100</f>
        <v>Atss</v>
      </c>
      <c r="C100" s="11"/>
      <c r="D100" s="11"/>
      <c r="E100" s="11">
        <f>0</f>
        <v>0</v>
      </c>
      <c r="F100" s="11"/>
      <c r="G100" s="11"/>
      <c r="H100" s="11"/>
      <c r="I100" s="11"/>
      <c r="J100" s="11">
        <f>Liga!C100*Baremos!$H$4+Liga!D100*Baremos!$H$5+Liga!E100*Baremos!$H$6+Liga!F100*Baremos!$H$7+Liga!G100*Baremos!$H$8+Liga!H100*Baremos!$H$9+Liga!I100*Baremos!$H$10</f>
        <v>0</v>
      </c>
      <c r="K100" s="12">
        <v>45939</v>
      </c>
    </row>
    <row r="101" spans="1:11">
      <c r="A101" s="10" t="str">
        <f>PARTICIPANTES!A101</f>
        <v>AIMAR INSAUSTI</v>
      </c>
      <c r="B101" s="10" t="str">
        <f>PARTICIPANTES!B101</f>
        <v>Atss</v>
      </c>
      <c r="C101" s="11"/>
      <c r="D101" s="11"/>
      <c r="E101" s="11">
        <f>1+1</f>
        <v>2</v>
      </c>
      <c r="F101" s="11"/>
      <c r="G101" s="11"/>
      <c r="H101" s="11"/>
      <c r="I101" s="11"/>
      <c r="J101" s="11">
        <f>Liga!C101*Baremos!$H$4+Liga!D101*Baremos!$H$5+Liga!E101*Baremos!$H$6+Liga!F101*Baremos!$H$7+Liga!G101*Baremos!$H$8+Liga!H101*Baremos!$H$9+Liga!I101*Baremos!$H$10</f>
        <v>160</v>
      </c>
      <c r="K101" s="12">
        <v>45950</v>
      </c>
    </row>
    <row r="102" spans="1:11">
      <c r="A102" s="10" t="str">
        <f>PARTICIPANTES!A102</f>
        <v>IKER MARTINEZ CATALAN</v>
      </c>
      <c r="B102" s="10" t="str">
        <f>PARTICIPANTES!B102</f>
        <v>Atss</v>
      </c>
      <c r="C102" s="11">
        <f>1</f>
        <v>1</v>
      </c>
      <c r="D102" s="11"/>
      <c r="E102" s="11">
        <f>2+2+2+2+2</f>
        <v>10</v>
      </c>
      <c r="F102" s="11"/>
      <c r="G102" s="11"/>
      <c r="H102" s="11"/>
      <c r="I102" s="11"/>
      <c r="J102" s="11">
        <f>Liga!C102*Baremos!$H$4+Liga!D102*Baremos!$H$5+Liga!E102*Baremos!$H$6+Liga!F102*Baremos!$H$7+Liga!G102*Baremos!$H$8+Liga!H102*Baremos!$H$9+Liga!I102*Baremos!$H$10</f>
        <v>950</v>
      </c>
      <c r="K102" s="12">
        <v>45960</v>
      </c>
    </row>
    <row r="103" spans="1:11">
      <c r="A103" s="10" t="str">
        <f>PARTICIPANTES!A103</f>
        <v>CRISTIAN MARIA ZULAICA</v>
      </c>
      <c r="B103" s="10" t="str">
        <f>PARTICIPANTES!B103</f>
        <v>Atss</v>
      </c>
      <c r="C103" s="11"/>
      <c r="D103" s="11"/>
      <c r="E103" s="11"/>
      <c r="F103" s="11">
        <f>0</f>
        <v>0</v>
      </c>
      <c r="G103" s="11"/>
      <c r="H103" s="11"/>
      <c r="I103" s="11"/>
      <c r="J103" s="11">
        <f>Liga!C103*Baremos!$H$4+Liga!D103*Baremos!$H$5+Liga!E103*Baremos!$H$6+Liga!F103*Baremos!$H$7+Liga!G103*Baremos!$H$8+Liga!H103*Baremos!$H$9+Liga!I103*Baremos!$H$10</f>
        <v>0</v>
      </c>
      <c r="K103" s="12">
        <v>45959</v>
      </c>
    </row>
    <row r="104" spans="1:11">
      <c r="A104" s="10" t="str">
        <f>PARTICIPANTES!A104</f>
        <v>AITOR VALVERDE</v>
      </c>
      <c r="B104" s="10" t="str">
        <f>PARTICIPANTES!B104</f>
        <v>Atss</v>
      </c>
      <c r="C104" s="11"/>
      <c r="D104" s="11"/>
      <c r="E104" s="11"/>
      <c r="F104" s="11">
        <f>1</f>
        <v>1</v>
      </c>
      <c r="G104" s="11"/>
      <c r="H104" s="11"/>
      <c r="I104" s="11"/>
      <c r="J104" s="11">
        <f>Liga!C104*Baremos!$H$4+Liga!D104*Baremos!$H$5+Liga!E104*Baremos!$H$6+Liga!F104*Baremos!$H$7+Liga!G104*Baremos!$H$8+Liga!H104*Baremos!$H$9+Liga!I104*Baremos!$H$10</f>
        <v>55</v>
      </c>
      <c r="K104" s="12">
        <v>45959</v>
      </c>
    </row>
    <row r="105" spans="1:11">
      <c r="A105" s="10" t="str">
        <f>PARTICIPANTES!A105</f>
        <v>ALVARO RODRIGUEZ</v>
      </c>
      <c r="B105" s="10" t="str">
        <f>PARTICIPANTES!B105</f>
        <v>Atss</v>
      </c>
      <c r="C105" s="11"/>
      <c r="D105" s="11"/>
      <c r="E105" s="11"/>
      <c r="F105" s="11"/>
      <c r="G105" s="11"/>
      <c r="H105" s="11"/>
      <c r="I105" s="11"/>
      <c r="J105" s="11">
        <f>Liga!C105*Baremos!$H$4+Liga!D105*Baremos!$H$5+Liga!E105*Baremos!$H$6+Liga!F105*Baremos!$H$7+Liga!G105*Baremos!$H$8+Liga!H105*Baremos!$H$9+Liga!I105*Baremos!$H$10</f>
        <v>0</v>
      </c>
      <c r="K105" s="12">
        <v>45939</v>
      </c>
    </row>
    <row r="106" spans="1:11">
      <c r="A106" s="10" t="str">
        <f>PARTICIPANTES!A106</f>
        <v>AITOR MICHELENA</v>
      </c>
      <c r="B106" s="10" t="str">
        <f>PARTICIPANTES!B106</f>
        <v>Atss</v>
      </c>
      <c r="C106" s="11"/>
      <c r="D106" s="11"/>
      <c r="E106" s="11"/>
      <c r="F106" s="11">
        <f>2+2</f>
        <v>4</v>
      </c>
      <c r="G106" s="11"/>
      <c r="H106" s="11"/>
      <c r="I106" s="11"/>
      <c r="J106" s="11">
        <f>Liga!C106*Baremos!$H$4+Liga!D106*Baremos!$H$5+Liga!E106*Baremos!$H$6+Liga!F106*Baremos!$H$7+Liga!G106*Baremos!$H$8+Liga!H106*Baremos!$H$9+Liga!I106*Baremos!$H$10</f>
        <v>220</v>
      </c>
      <c r="K106" s="12">
        <v>45959</v>
      </c>
    </row>
    <row r="107" spans="1:11">
      <c r="A107" s="10" t="str">
        <f>PARTICIPANTES!A107</f>
        <v>JORGE BEDOYA</v>
      </c>
      <c r="B107" s="10" t="str">
        <f>PARTICIPANTES!B107</f>
        <v>Abadiño</v>
      </c>
      <c r="C107" s="11"/>
      <c r="D107" s="11"/>
      <c r="E107" s="11"/>
      <c r="F107" s="11">
        <f>3+2</f>
        <v>5</v>
      </c>
      <c r="G107" s="11"/>
      <c r="H107" s="11"/>
      <c r="I107" s="11"/>
      <c r="J107" s="11">
        <f>Liga!C107*Baremos!$H$4+Liga!D107*Baremos!$H$5+Liga!E107*Baremos!$H$6+Liga!F107*Baremos!$H$7+Liga!G107*Baremos!$H$8+Liga!H107*Baremos!$H$9+Liga!I107*Baremos!$H$10</f>
        <v>275</v>
      </c>
      <c r="K107" s="12">
        <v>45959</v>
      </c>
    </row>
    <row r="108" spans="1:11">
      <c r="A108" s="10" t="str">
        <f>PARTICIPANTES!A108</f>
        <v>ENEKO ERVITI</v>
      </c>
      <c r="B108" s="10" t="str">
        <f>PARTICIPANTES!B108</f>
        <v>Abadiño</v>
      </c>
      <c r="C108" s="11"/>
      <c r="D108" s="11"/>
      <c r="E108" s="11"/>
      <c r="F108" s="11">
        <f>3+2</f>
        <v>5</v>
      </c>
      <c r="G108" s="11"/>
      <c r="H108" s="11"/>
      <c r="I108" s="11"/>
      <c r="J108" s="11">
        <f>Liga!C108*Baremos!$H$4+Liga!D108*Baremos!$H$5+Liga!E108*Baremos!$H$6+Liga!F108*Baremos!$H$7+Liga!G108*Baremos!$H$8+Liga!H108*Baremos!$H$9+Liga!I108*Baremos!$H$10</f>
        <v>275</v>
      </c>
      <c r="K108" s="12">
        <v>45959</v>
      </c>
    </row>
    <row r="109" spans="1:11">
      <c r="A109" s="10" t="str">
        <f>PARTICIPANTES!A109</f>
        <v>HAIYANG BARTOLOME</v>
      </c>
      <c r="B109" s="10" t="str">
        <f>PARTICIPANTES!B109</f>
        <v>Leka Enea</v>
      </c>
      <c r="C109" s="11"/>
      <c r="D109" s="11"/>
      <c r="E109" s="11"/>
      <c r="F109" s="11">
        <f>0</f>
        <v>0</v>
      </c>
      <c r="G109" s="11"/>
      <c r="H109" s="11"/>
      <c r="I109" s="11"/>
      <c r="J109" s="11">
        <f>Liga!C109*Baremos!$H$4+Liga!D109*Baremos!$H$5+Liga!E109*Baremos!$H$6+Liga!F109*Baremos!$H$7+Liga!G109*Baremos!$H$8+Liga!H109*Baremos!$H$9+Liga!I109*Baremos!$H$10</f>
        <v>0</v>
      </c>
      <c r="K109" s="12">
        <v>45959</v>
      </c>
    </row>
    <row r="110" spans="1:11">
      <c r="A110" s="10" t="str">
        <f>PARTICIPANTES!A110</f>
        <v>LANDER CERECEDA</v>
      </c>
      <c r="B110" s="10" t="str">
        <f>PARTICIPANTES!B110</f>
        <v>Leka Enea</v>
      </c>
      <c r="C110" s="11"/>
      <c r="D110" s="11"/>
      <c r="E110" s="11"/>
      <c r="F110" s="11">
        <f>2+1+1</f>
        <v>4</v>
      </c>
      <c r="G110" s="11"/>
      <c r="H110" s="11"/>
      <c r="I110" s="11"/>
      <c r="J110" s="11">
        <f>Liga!C110*Baremos!$H$4+Liga!D110*Baremos!$H$5+Liga!E110*Baremos!$H$6+Liga!F110*Baremos!$H$7+Liga!G110*Baremos!$H$8+Liga!H110*Baremos!$H$9+Liga!I110*Baremos!$H$10</f>
        <v>220</v>
      </c>
      <c r="K110" s="12">
        <v>45959</v>
      </c>
    </row>
    <row r="111" spans="1:11">
      <c r="A111" s="10" t="str">
        <f>PARTICIPANTES!A111</f>
        <v>JON ANDER GUERRICABEITIA</v>
      </c>
      <c r="B111" s="10" t="str">
        <f>PARTICIPANTES!B111</f>
        <v>Leka Enea</v>
      </c>
      <c r="C111" s="11">
        <f>1</f>
        <v>1</v>
      </c>
      <c r="D111" s="11"/>
      <c r="E111" s="11"/>
      <c r="F111" s="11"/>
      <c r="G111" s="11"/>
      <c r="H111" s="11"/>
      <c r="I111" s="11"/>
      <c r="J111" s="11">
        <f>Liga!C111*Baremos!$H$4+Liga!D111*Baremos!$H$5+Liga!E111*Baremos!$H$6+Liga!F111*Baremos!$H$7+Liga!G111*Baremos!$H$8+Liga!H111*Baremos!$H$9+Liga!I111*Baremos!$H$10</f>
        <v>150</v>
      </c>
      <c r="K111" s="12">
        <v>45960</v>
      </c>
    </row>
    <row r="112" spans="1:11">
      <c r="A112" s="10" t="str">
        <f>PARTICIPANTES!A112</f>
        <v>DANIEL PALACIOS</v>
      </c>
      <c r="B112" s="10" t="str">
        <f>PARTICIPANTES!B112</f>
        <v>Leka Enea</v>
      </c>
      <c r="C112" s="11">
        <f>1+2</f>
        <v>3</v>
      </c>
      <c r="D112" s="11"/>
      <c r="E112" s="11">
        <f>2</f>
        <v>2</v>
      </c>
      <c r="F112" s="11"/>
      <c r="G112" s="11"/>
      <c r="H112" s="11"/>
      <c r="I112" s="11"/>
      <c r="J112" s="11">
        <f>Liga!C112*Baremos!$H$4+Liga!D112*Baremos!$H$5+Liga!E112*Baremos!$H$6+Liga!F112*Baremos!$H$7+Liga!G112*Baremos!$H$8+Liga!H112*Baremos!$H$9+Liga!I112*Baremos!$H$10</f>
        <v>610</v>
      </c>
      <c r="K112" s="12">
        <v>45960</v>
      </c>
    </row>
    <row r="113" spans="1:11">
      <c r="A113" s="10" t="str">
        <f>PARTICIPANTES!A113</f>
        <v>IKER PLAZA</v>
      </c>
      <c r="B113" s="10" t="str">
        <f>PARTICIPANTES!B113</f>
        <v>Leka Enea</v>
      </c>
      <c r="C113" s="11"/>
      <c r="D113" s="11"/>
      <c r="E113" s="11">
        <f>3+1</f>
        <v>4</v>
      </c>
      <c r="F113" s="11"/>
      <c r="G113" s="11"/>
      <c r="H113" s="11"/>
      <c r="I113" s="11"/>
      <c r="J113" s="11">
        <f>Liga!C113*Baremos!$H$4+Liga!D113*Baremos!$H$5+Liga!E113*Baremos!$H$6+Liga!F113*Baremos!$H$7+Liga!G113*Baremos!$H$8+Liga!H113*Baremos!$H$9+Liga!I113*Baremos!$H$10</f>
        <v>320</v>
      </c>
      <c r="K113" s="12">
        <v>45960</v>
      </c>
    </row>
    <row r="114" spans="1:11">
      <c r="A114" s="10" t="str">
        <f>PARTICIPANTES!A114</f>
        <v>ENEKO RODRIGUEZ</v>
      </c>
      <c r="B114" s="10" t="str">
        <f>PARTICIPANTES!B114</f>
        <v>Leka Enea</v>
      </c>
      <c r="C114" s="11"/>
      <c r="D114" s="11"/>
      <c r="E114" s="11">
        <f>2+1+2</f>
        <v>5</v>
      </c>
      <c r="F114" s="11"/>
      <c r="G114" s="11"/>
      <c r="H114" s="11"/>
      <c r="I114" s="11"/>
      <c r="J114" s="11">
        <f>Liga!C114*Baremos!$H$4+Liga!D114*Baremos!$H$5+Liga!E114*Baremos!$H$6+Liga!F114*Baremos!$H$7+Liga!G114*Baremos!$H$8+Liga!H114*Baremos!$H$9+Liga!I114*Baremos!$H$10</f>
        <v>400</v>
      </c>
      <c r="K114" s="12">
        <v>45960</v>
      </c>
    </row>
    <row r="115" spans="1:11">
      <c r="A115" s="10" t="str">
        <f>PARTICIPANTES!A115</f>
        <v>SERGIO RODRIGUEZ</v>
      </c>
      <c r="B115" s="10" t="str">
        <f>PARTICIPANTES!B115</f>
        <v>Leka Enea</v>
      </c>
      <c r="C115" s="11"/>
      <c r="D115" s="11"/>
      <c r="E115" s="11"/>
      <c r="F115" s="11"/>
      <c r="G115" s="11"/>
      <c r="H115" s="11"/>
      <c r="I115" s="11"/>
      <c r="J115" s="11">
        <f>Liga!C115*Baremos!$H$4+Liga!D115*Baremos!$H$5+Liga!E115*Baremos!$H$6+Liga!F115*Baremos!$H$7+Liga!G115*Baremos!$H$8+Liga!H115*Baremos!$H$9+Liga!I115*Baremos!$H$10</f>
        <v>0</v>
      </c>
      <c r="K115" s="12">
        <v>45939</v>
      </c>
    </row>
    <row r="116" spans="1:11">
      <c r="A116" s="10" t="str">
        <f>PARTICIPANTES!A116</f>
        <v>VICTOR SANTAMARTA</v>
      </c>
      <c r="B116" s="10" t="str">
        <f>PARTICIPANTES!B116</f>
        <v>Leka Enea</v>
      </c>
      <c r="C116" s="11"/>
      <c r="D116" s="11"/>
      <c r="E116" s="11">
        <f>0</f>
        <v>0</v>
      </c>
      <c r="F116" s="11"/>
      <c r="G116" s="11"/>
      <c r="H116" s="11"/>
      <c r="I116" s="11"/>
      <c r="J116" s="11">
        <f>Liga!C116*Baremos!$H$4+Liga!D116*Baremos!$H$5+Liga!E116*Baremos!$H$6+Liga!F116*Baremos!$H$7+Liga!G116*Baremos!$H$8+Liga!H116*Baremos!$H$9+Liga!I116*Baremos!$H$10</f>
        <v>0</v>
      </c>
      <c r="K116" s="12">
        <v>45950</v>
      </c>
    </row>
    <row r="117" spans="1:11">
      <c r="A117" s="10" t="str">
        <f>PARTICIPANTES!A117</f>
        <v>ALEX SANTAMARTA</v>
      </c>
      <c r="B117" s="10" t="str">
        <f>PARTICIPANTES!B117</f>
        <v>Leka Enea</v>
      </c>
      <c r="C117" s="11"/>
      <c r="D117" s="11"/>
      <c r="E117" s="11"/>
      <c r="F117" s="11">
        <f>2</f>
        <v>2</v>
      </c>
      <c r="G117" s="11"/>
      <c r="H117" s="11"/>
      <c r="I117" s="11"/>
      <c r="J117" s="11">
        <f>Liga!C117*Baremos!$H$4+Liga!D117*Baremos!$H$5+Liga!E117*Baremos!$H$6+Liga!F117*Baremos!$H$7+Liga!G117*Baremos!$H$8+Liga!H117*Baremos!$H$9+Liga!I117*Baremos!$H$10</f>
        <v>110</v>
      </c>
      <c r="K117" s="12">
        <v>45959</v>
      </c>
    </row>
    <row r="118" spans="1:11">
      <c r="A118" s="10" t="str">
        <f>PARTICIPANTES!A118</f>
        <v>XABIER TOQUERO</v>
      </c>
      <c r="B118" s="10" t="str">
        <f>PARTICIPANTES!B118</f>
        <v>Leka Enea</v>
      </c>
      <c r="C118" s="11"/>
      <c r="D118" s="11"/>
      <c r="E118" s="11"/>
      <c r="F118" s="11">
        <f>2+1+2</f>
        <v>5</v>
      </c>
      <c r="G118" s="11"/>
      <c r="H118" s="11"/>
      <c r="I118" s="11"/>
      <c r="J118" s="11">
        <f>Liga!C118*Baremos!$H$4+Liga!D118*Baremos!$H$5+Liga!E118*Baremos!$H$6+Liga!F118*Baremos!$H$7+Liga!G118*Baremos!$H$8+Liga!H118*Baremos!$H$9+Liga!I118*Baremos!$H$10</f>
        <v>275</v>
      </c>
      <c r="K118" s="12">
        <v>45959</v>
      </c>
    </row>
    <row r="119" spans="1:11">
      <c r="A119" s="10" t="str">
        <f>PARTICIPANTES!A119</f>
        <v>ENDIKA DIEZ</v>
      </c>
      <c r="B119" s="10" t="str">
        <f>PARTICIPANTES!B119</f>
        <v>Leka Enea</v>
      </c>
      <c r="C119" s="11">
        <f>2+2</f>
        <v>4</v>
      </c>
      <c r="D119" s="11"/>
      <c r="E119" s="11"/>
      <c r="F119" s="11"/>
      <c r="G119" s="11"/>
      <c r="H119" s="11"/>
      <c r="I119" s="11"/>
      <c r="J119" s="11">
        <f>Liga!C119*Baremos!$H$4+Liga!D119*Baremos!$H$5+Liga!E119*Baremos!$H$6+Liga!F119*Baremos!$H$7+Liga!G119*Baremos!$H$8+Liga!H119*Baremos!$H$9+Liga!I119*Baremos!$H$10</f>
        <v>600</v>
      </c>
      <c r="K119" s="12">
        <v>45960</v>
      </c>
    </row>
    <row r="120" spans="1:11">
      <c r="A120" s="10" t="str">
        <f>PARTICIPANTES!A120</f>
        <v>MIKEL DIAZ</v>
      </c>
      <c r="B120" s="10" t="str">
        <f>PARTICIPANTES!B120</f>
        <v>Fortuna</v>
      </c>
      <c r="C120" s="11"/>
      <c r="D120" s="11"/>
      <c r="E120" s="11"/>
      <c r="F120" s="11">
        <f>1</f>
        <v>1</v>
      </c>
      <c r="G120" s="11"/>
      <c r="H120" s="11"/>
      <c r="I120" s="11"/>
      <c r="J120" s="11">
        <f>Liga!C120*Baremos!$H$4+Liga!D120*Baremos!$H$5+Liga!E120*Baremos!$H$6+Liga!F120*Baremos!$H$7+Liga!G120*Baremos!$H$8+Liga!H120*Baremos!$H$9+Liga!I120*Baremos!$H$10</f>
        <v>55</v>
      </c>
      <c r="K120" s="12">
        <v>45959</v>
      </c>
    </row>
    <row r="121" spans="1:11">
      <c r="A121" s="10" t="str">
        <f>PARTICIPANTES!A121</f>
        <v>JULEN GOIKOECHEA</v>
      </c>
      <c r="B121" s="10" t="str">
        <f>PARTICIPANTES!B121</f>
        <v>Fortuna</v>
      </c>
      <c r="C121" s="11"/>
      <c r="D121" s="11"/>
      <c r="E121" s="11"/>
      <c r="F121" s="11">
        <f>2</f>
        <v>2</v>
      </c>
      <c r="G121" s="11"/>
      <c r="H121" s="11"/>
      <c r="I121" s="11"/>
      <c r="J121" s="11">
        <f>Liga!C121*Baremos!$H$4+Liga!D121*Baremos!$H$5+Liga!E121*Baremos!$H$6+Liga!F121*Baremos!$H$7+Liga!G121*Baremos!$H$8+Liga!H121*Baremos!$H$9+Liga!I121*Baremos!$H$10</f>
        <v>110</v>
      </c>
      <c r="K121" s="12">
        <v>45959</v>
      </c>
    </row>
    <row r="122" spans="1:11">
      <c r="A122" s="10" t="str">
        <f>PARTICIPANTES!A122</f>
        <v>ENEKO LASALDE</v>
      </c>
      <c r="B122" s="10" t="str">
        <f>PARTICIPANTES!B122</f>
        <v>Fortuna</v>
      </c>
      <c r="C122" s="11"/>
      <c r="D122" s="11"/>
      <c r="E122" s="11"/>
      <c r="F122" s="11">
        <f>0</f>
        <v>0</v>
      </c>
      <c r="G122" s="11"/>
      <c r="H122" s="11"/>
      <c r="I122" s="11"/>
      <c r="J122" s="11">
        <f>Liga!C122*Baremos!$H$4+Liga!D122*Baremos!$H$5+Liga!E122*Baremos!$H$6+Liga!F122*Baremos!$H$7+Liga!G122*Baremos!$H$8+Liga!H122*Baremos!$H$9+Liga!I122*Baremos!$H$10</f>
        <v>0</v>
      </c>
      <c r="K122" s="12">
        <v>45950</v>
      </c>
    </row>
    <row r="123" spans="1:11">
      <c r="A123" s="10" t="str">
        <f>PARTICIPANTES!A123</f>
        <v>EKAIN IRIARTE</v>
      </c>
      <c r="B123" s="10" t="str">
        <f>PARTICIPANTES!B123</f>
        <v>Fortuna</v>
      </c>
      <c r="C123" s="11"/>
      <c r="D123" s="11"/>
      <c r="E123" s="11"/>
      <c r="F123" s="11">
        <f>0</f>
        <v>0</v>
      </c>
      <c r="G123" s="11"/>
      <c r="H123" s="11"/>
      <c r="I123" s="11"/>
      <c r="J123" s="11">
        <f>Liga!C123*Baremos!$H$4+Liga!D123*Baremos!$H$5+Liga!E123*Baremos!$H$6+Liga!F123*Baremos!$H$7+Liga!G123*Baremos!$H$8+Liga!H123*Baremos!$H$9+Liga!I123*Baremos!$H$10</f>
        <v>0</v>
      </c>
      <c r="K123" s="12">
        <v>45950</v>
      </c>
    </row>
    <row r="124" spans="1:11">
      <c r="A124" s="10" t="str">
        <f>PARTICIPANTES!A124</f>
        <v>JULEN YUGUEROS</v>
      </c>
      <c r="B124" s="10" t="str">
        <f>PARTICIPANTES!B124</f>
        <v>Fortuna</v>
      </c>
      <c r="C124" s="11"/>
      <c r="D124" s="11"/>
      <c r="E124" s="11"/>
      <c r="F124" s="11">
        <f>0+1</f>
        <v>1</v>
      </c>
      <c r="G124" s="11"/>
      <c r="H124" s="11"/>
      <c r="I124" s="11"/>
      <c r="J124" s="11">
        <f>Liga!C124*Baremos!$H$4+Liga!D124*Baremos!$H$5+Liga!E124*Baremos!$H$6+Liga!F124*Baremos!$H$7+Liga!G124*Baremos!$H$8+Liga!H124*Baremos!$H$9+Liga!I124*Baremos!$H$10</f>
        <v>55</v>
      </c>
      <c r="K124" s="12">
        <v>45959</v>
      </c>
    </row>
    <row r="125" spans="1:11">
      <c r="A125" s="10" t="str">
        <f>PARTICIPANTES!A125</f>
        <v>ANDER MADINABEITIA</v>
      </c>
      <c r="B125" s="10" t="str">
        <f>PARTICIPANTES!B125</f>
        <v>Gasteiz</v>
      </c>
      <c r="C125" s="11"/>
      <c r="D125" s="11"/>
      <c r="E125" s="11">
        <f>3+1</f>
        <v>4</v>
      </c>
      <c r="F125" s="11"/>
      <c r="G125" s="11"/>
      <c r="H125" s="11"/>
      <c r="I125" s="11"/>
      <c r="J125" s="11">
        <f>Liga!C125*Baremos!$H$4+Liga!D125*Baremos!$H$5+Liga!E125*Baremos!$H$6+Liga!F125*Baremos!$H$7+Liga!G125*Baremos!$H$8+Liga!H125*Baremos!$H$9+Liga!I125*Baremos!$H$10</f>
        <v>320</v>
      </c>
      <c r="K125" s="12">
        <v>45960</v>
      </c>
    </row>
    <row r="126" spans="1:11">
      <c r="A126" s="10" t="str">
        <f>PARTICIPANTES!A126</f>
        <v>ENEKO LOZANO</v>
      </c>
      <c r="B126" s="10" t="str">
        <f>PARTICIPANTES!B126</f>
        <v>Koipus</v>
      </c>
      <c r="C126" s="11"/>
      <c r="D126" s="11"/>
      <c r="E126" s="11">
        <f>2</f>
        <v>2</v>
      </c>
      <c r="F126" s="11"/>
      <c r="G126" s="11"/>
      <c r="H126" s="11"/>
      <c r="I126" s="11"/>
      <c r="J126" s="11">
        <f>Liga!C126*Baremos!$H$4+Liga!D126*Baremos!$H$5+Liga!E126*Baremos!$H$6+Liga!F126*Baremos!$H$7+Liga!G126*Baremos!$H$8+Liga!H126*Baremos!$H$9+Liga!I126*Baremos!$H$10</f>
        <v>160</v>
      </c>
      <c r="K126" s="12">
        <v>45960</v>
      </c>
    </row>
    <row r="127" spans="1:11">
      <c r="A127" s="10" t="str">
        <f>PARTICIPANTES!A127</f>
        <v>PABLO ORTEGA</v>
      </c>
      <c r="B127" s="10" t="str">
        <f>PARTICIPANTES!B127</f>
        <v>Koipus</v>
      </c>
      <c r="C127" s="11"/>
      <c r="D127" s="11"/>
      <c r="E127" s="11">
        <f>3</f>
        <v>3</v>
      </c>
      <c r="F127" s="11"/>
      <c r="G127" s="11"/>
      <c r="H127" s="11"/>
      <c r="I127" s="11"/>
      <c r="J127" s="11">
        <f>Liga!C127*Baremos!$H$4+Liga!D127*Baremos!$H$5+Liga!E127*Baremos!$H$6+Liga!F127*Baremos!$H$7+Liga!G127*Baremos!$H$8+Liga!H127*Baremos!$H$9+Liga!I127*Baremos!$H$10</f>
        <v>240</v>
      </c>
      <c r="K127" s="12">
        <v>45960</v>
      </c>
    </row>
    <row r="128" spans="1:11">
      <c r="A128" s="10" t="str">
        <f>PARTICIPANTES!A128</f>
        <v>HAITZ MINGUEZ</v>
      </c>
      <c r="B128" s="10" t="str">
        <f>PARTICIPANTES!B128</f>
        <v>Koipus</v>
      </c>
      <c r="C128" s="11"/>
      <c r="D128" s="11"/>
      <c r="E128" s="11">
        <f>1</f>
        <v>1</v>
      </c>
      <c r="F128" s="11"/>
      <c r="G128" s="11"/>
      <c r="H128" s="11"/>
      <c r="I128" s="11"/>
      <c r="J128" s="11">
        <f>Liga!C128*Baremos!$H$4+Liga!D128*Baremos!$H$5+Liga!E128*Baremos!$H$6+Liga!F128*Baremos!$H$7+Liga!G128*Baremos!$H$8+Liga!H128*Baremos!$H$9+Liga!I128*Baremos!$H$10</f>
        <v>80</v>
      </c>
      <c r="K128" s="12">
        <v>45960</v>
      </c>
    </row>
    <row r="129" spans="1:11">
      <c r="A129" s="10" t="str">
        <f>PARTICIPANTES!A129</f>
        <v>AIEKO OLEA</v>
      </c>
      <c r="B129" s="10" t="str">
        <f>PARTICIPANTES!B129</f>
        <v>Koipus</v>
      </c>
      <c r="C129" s="11"/>
      <c r="D129" s="11"/>
      <c r="E129" s="11">
        <f>1</f>
        <v>1</v>
      </c>
      <c r="F129" s="11"/>
      <c r="G129" s="11"/>
      <c r="H129" s="11"/>
      <c r="I129" s="11"/>
      <c r="J129" s="11">
        <f>Liga!C129*Baremos!$H$4+Liga!D129*Baremos!$H$5+Liga!E129*Baremos!$H$6+Liga!F129*Baremos!$H$7+Liga!G129*Baremos!$H$8+Liga!H129*Baremos!$H$9+Liga!I129*Baremos!$H$10</f>
        <v>80</v>
      </c>
      <c r="K129" s="12">
        <v>45960</v>
      </c>
    </row>
    <row r="130" spans="1:11">
      <c r="A130" s="10" t="str">
        <f>PARTICIPANTES!A130</f>
        <v>AIMAR MIKELAJAUREGI</v>
      </c>
      <c r="B130" s="10" t="str">
        <f>PARTICIPANTES!B130</f>
        <v>Koipus</v>
      </c>
      <c r="C130" s="11"/>
      <c r="D130" s="11"/>
      <c r="E130" s="11">
        <f>1</f>
        <v>1</v>
      </c>
      <c r="F130" s="11"/>
      <c r="G130" s="11"/>
      <c r="H130" s="11"/>
      <c r="I130" s="11"/>
      <c r="J130" s="11">
        <f>Liga!C130*Baremos!$H$4+Liga!D130*Baremos!$H$5+Liga!E130*Baremos!$H$6+Liga!F130*Baremos!$H$7+Liga!G130*Baremos!$H$8+Liga!H130*Baremos!$H$9+Liga!I130*Baremos!$H$10</f>
        <v>80</v>
      </c>
      <c r="K130" s="12">
        <v>45960</v>
      </c>
    </row>
    <row r="131" spans="1:11">
      <c r="A131" s="10" t="str">
        <f>PARTICIPANTES!A131</f>
        <v>PEIO GASPAR</v>
      </c>
      <c r="B131" s="10" t="str">
        <f>PARTICIPANTES!B131</f>
        <v>Koipus</v>
      </c>
      <c r="C131" s="11"/>
      <c r="D131" s="11"/>
      <c r="E131" s="11">
        <f>0</f>
        <v>0</v>
      </c>
      <c r="F131" s="11"/>
      <c r="G131" s="11"/>
      <c r="H131" s="11"/>
      <c r="I131" s="11"/>
      <c r="J131" s="11">
        <f>Liga!C131*Baremos!$H$4+Liga!D131*Baremos!$H$5+Liga!E131*Baremos!$H$6+Liga!F131*Baremos!$H$7+Liga!G131*Baremos!$H$8+Liga!H131*Baremos!$H$9+Liga!I131*Baremos!$H$10</f>
        <v>0</v>
      </c>
      <c r="K131" s="12">
        <v>45960</v>
      </c>
    </row>
    <row r="132" spans="1:11">
      <c r="A132" s="10" t="str">
        <f>PARTICIPANTES!A132</f>
        <v>IKER GARCÍA</v>
      </c>
      <c r="B132" s="10" t="str">
        <f>PARTICIPANTES!B132</f>
        <v>Koipus</v>
      </c>
      <c r="C132" s="11"/>
      <c r="D132" s="11"/>
      <c r="E132" s="11">
        <f>1+1</f>
        <v>2</v>
      </c>
      <c r="F132" s="11"/>
      <c r="G132" s="11"/>
      <c r="H132" s="11"/>
      <c r="I132" s="11"/>
      <c r="J132" s="11">
        <f>Liga!C132*Baremos!$H$4+Liga!D132*Baremos!$H$5+Liga!E132*Baremos!$H$6+Liga!F132*Baremos!$H$7+Liga!G132*Baremos!$H$8+Liga!H132*Baremos!$H$9+Liga!I132*Baremos!$H$10</f>
        <v>160</v>
      </c>
      <c r="K132" s="12">
        <v>45960</v>
      </c>
    </row>
    <row r="133" spans="1:11">
      <c r="A133" s="10" t="str">
        <f>PARTICIPANTES!A133</f>
        <v>XABIER OTAZU</v>
      </c>
      <c r="B133" s="10" t="str">
        <f>PARTICIPANTES!B133</f>
        <v>Gasteiz</v>
      </c>
      <c r="C133" s="11"/>
      <c r="D133" s="11"/>
      <c r="E133" s="11"/>
      <c r="F133" s="11">
        <f>2+1</f>
        <v>3</v>
      </c>
      <c r="G133" s="11"/>
      <c r="H133" s="11"/>
      <c r="I133" s="11"/>
      <c r="J133" s="11">
        <f>Liga!C133*Baremos!$H$4+Liga!D133*Baremos!$H$5+Liga!E133*Baremos!$H$6+Liga!F133*Baremos!$H$7+Liga!G133*Baremos!$H$8+Liga!H133*Baremos!$H$9+Liga!I133*Baremos!$H$10</f>
        <v>165</v>
      </c>
      <c r="K133" s="12">
        <v>45960</v>
      </c>
    </row>
    <row r="134" spans="1:11">
      <c r="A134" s="10" t="str">
        <f>PARTICIPANTES!A134</f>
        <v>JUAN LUIS FERNANDEZ</v>
      </c>
      <c r="B134" s="10" t="str">
        <f>PARTICIPANTES!B134</f>
        <v>Gasteiz</v>
      </c>
      <c r="C134" s="11"/>
      <c r="D134" s="11"/>
      <c r="E134" s="11">
        <f>0</f>
        <v>0</v>
      </c>
      <c r="F134" s="11"/>
      <c r="G134" s="11"/>
      <c r="H134" s="11"/>
      <c r="I134" s="11"/>
      <c r="J134" s="11">
        <f>Liga!C134*Baremos!$H$4+Liga!D134*Baremos!$H$5+Liga!E134*Baremos!$H$6+Liga!F134*Baremos!$H$7+Liga!G134*Baremos!$H$8+Liga!H134*Baremos!$H$9+Liga!I134*Baremos!$H$10</f>
        <v>0</v>
      </c>
      <c r="K134" s="12">
        <v>45960</v>
      </c>
    </row>
    <row r="135" spans="1:11">
      <c r="A135" s="10" t="str">
        <f>PARTICIPANTES!A135</f>
        <v>KEVIN FERNANDEZ</v>
      </c>
      <c r="B135" s="10" t="str">
        <f>PARTICIPANTES!B135</f>
        <v>Basauri</v>
      </c>
      <c r="C135" s="11"/>
      <c r="D135" s="11"/>
      <c r="E135" s="11">
        <f>2+1</f>
        <v>3</v>
      </c>
      <c r="F135" s="11"/>
      <c r="G135" s="11"/>
      <c r="H135" s="11"/>
      <c r="I135" s="11"/>
      <c r="J135" s="11">
        <f>Liga!C135*Baremos!$H$4+Liga!D135*Baremos!$H$5+Liga!E135*Baremos!$H$6+Liga!F135*Baremos!$H$7+Liga!G135*Baremos!$H$8+Liga!H135*Baremos!$H$9+Liga!I135*Baremos!$H$10</f>
        <v>240</v>
      </c>
      <c r="K135" s="12">
        <v>45960</v>
      </c>
    </row>
    <row r="136" spans="1:11">
      <c r="A136" s="10" t="str">
        <f>PARTICIPANTES!A136</f>
        <v>JAVIER GARCIA</v>
      </c>
      <c r="B136" s="10" t="str">
        <f>PARTICIPANTES!B136</f>
        <v>Basauri</v>
      </c>
      <c r="C136" s="11"/>
      <c r="D136" s="11"/>
      <c r="E136" s="11">
        <f>1</f>
        <v>1</v>
      </c>
      <c r="F136" s="11"/>
      <c r="G136" s="11"/>
      <c r="H136" s="11"/>
      <c r="I136" s="11"/>
      <c r="J136" s="11">
        <f>Liga!C136*Baremos!$H$4+Liga!D136*Baremos!$H$5+Liga!E136*Baremos!$H$6+Liga!F136*Baremos!$H$7+Liga!G136*Baremos!$H$8+Liga!H136*Baremos!$H$9+Liga!I136*Baremos!$H$10</f>
        <v>80</v>
      </c>
      <c r="K136" s="12">
        <v>45960</v>
      </c>
    </row>
    <row r="137" spans="1:11">
      <c r="A137" s="10" t="str">
        <f>PARTICIPANTES!A137</f>
        <v>MAITANE ZUAZUA</v>
      </c>
      <c r="B137" s="10" t="str">
        <f>PARTICIPANTES!B137</f>
        <v>Leka Enea</v>
      </c>
      <c r="C137" s="11"/>
      <c r="D137" s="11">
        <f>2+2</f>
        <v>4</v>
      </c>
      <c r="E137" s="11"/>
      <c r="F137" s="11"/>
      <c r="G137" s="11"/>
      <c r="H137" s="11"/>
      <c r="I137" s="11"/>
      <c r="J137" s="11">
        <f>Liga!C137*Baremos!$H$4+Liga!D137*Baremos!$H$5+Liga!E137*Baremos!$H$6+Liga!F137*Baremos!$H$7+Liga!G137*Baremos!$H$8+Liga!H137*Baremos!$H$9+Liga!I137*Baremos!$H$10</f>
        <v>400</v>
      </c>
      <c r="K137" s="12">
        <v>45950</v>
      </c>
    </row>
    <row r="138" spans="1:11">
      <c r="A138" s="10" t="str">
        <f>PARTICIPANTES!A138</f>
        <v>PAULA LOPEZ</v>
      </c>
      <c r="B138" s="10" t="str">
        <f>PARTICIPANTES!B138</f>
        <v xml:space="preserve">Leka Enea </v>
      </c>
      <c r="C138" s="11"/>
      <c r="D138" s="11">
        <f>0</f>
        <v>0</v>
      </c>
      <c r="E138" s="11"/>
      <c r="F138" s="11"/>
      <c r="G138" s="11"/>
      <c r="H138" s="11"/>
      <c r="I138" s="11"/>
      <c r="J138" s="11">
        <f>Liga!C138*Baremos!$H$4+Liga!D138*Baremos!$H$5+Liga!E138*Baremos!$H$6+Liga!F138*Baremos!$H$7+Liga!G138*Baremos!$H$8+Liga!H138*Baremos!$H$9+Liga!I138*Baremos!$H$10</f>
        <v>0</v>
      </c>
      <c r="K138" s="12">
        <v>45950</v>
      </c>
    </row>
    <row r="139" spans="1:11">
      <c r="A139" s="10" t="str">
        <f>PARTICIPANTES!A139</f>
        <v>LEIRE MARTINEZ</v>
      </c>
      <c r="B139" s="10" t="str">
        <f>PARTICIPANTES!B139</f>
        <v>Leka Enea</v>
      </c>
      <c r="C139" s="11"/>
      <c r="D139" s="11">
        <f>0+1</f>
        <v>1</v>
      </c>
      <c r="E139" s="11"/>
      <c r="F139" s="11"/>
      <c r="G139" s="11"/>
      <c r="H139" s="11"/>
      <c r="I139" s="11"/>
      <c r="J139" s="11">
        <f>Liga!C139*Baremos!$H$4+Liga!D139*Baremos!$H$5+Liga!E139*Baremos!$H$6+Liga!F139*Baremos!$H$7+Liga!G139*Baremos!$H$8+Liga!H139*Baremos!$H$9+Liga!I139*Baremos!$H$10</f>
        <v>100</v>
      </c>
      <c r="K139" s="12">
        <v>45950</v>
      </c>
    </row>
    <row r="140" spans="1:11">
      <c r="A140" s="10" t="str">
        <f>PARTICIPANTES!A140</f>
        <v>CLAUDIA RODRIGUEZ</v>
      </c>
      <c r="B140" s="10" t="str">
        <f>PARTICIPANTES!B140</f>
        <v>Leka Enea</v>
      </c>
      <c r="C140" s="11"/>
      <c r="D140" s="11"/>
      <c r="E140" s="11"/>
      <c r="F140" s="11"/>
      <c r="G140" s="11"/>
      <c r="H140" s="11"/>
      <c r="I140" s="11"/>
      <c r="J140" s="11">
        <f>Liga!C140*Baremos!$H$4+Liga!D140*Baremos!$H$5+Liga!E140*Baremos!$H$6+Liga!F140*Baremos!$H$7+Liga!G140*Baremos!$H$8+Liga!H140*Baremos!$H$9+Liga!I140*Baremos!$H$10</f>
        <v>0</v>
      </c>
      <c r="K140" s="12">
        <v>45940</v>
      </c>
    </row>
    <row r="141" spans="1:11">
      <c r="A141" s="10" t="str">
        <f>PARTICIPANTES!A141</f>
        <v>IOANA TECLA</v>
      </c>
      <c r="B141" s="10" t="str">
        <f>PARTICIPANTES!B141</f>
        <v>Leka Enea</v>
      </c>
      <c r="C141" s="11"/>
      <c r="D141" s="11">
        <f>4+2</f>
        <v>6</v>
      </c>
      <c r="E141" s="11"/>
      <c r="F141" s="11"/>
      <c r="G141" s="11"/>
      <c r="H141" s="11"/>
      <c r="I141" s="11"/>
      <c r="J141" s="11">
        <f>Liga!C141*Baremos!$H$4+Liga!D141*Baremos!$H$5+Liga!E141*Baremos!$H$6+Liga!F141*Baremos!$H$7+Liga!G141*Baremos!$H$8+Liga!H141*Baremos!$H$9+Liga!I141*Baremos!$H$10</f>
        <v>600</v>
      </c>
      <c r="K141" s="12">
        <v>45950</v>
      </c>
    </row>
    <row r="142" spans="1:11">
      <c r="A142" s="10" t="str">
        <f>PARTICIPANTES!A142</f>
        <v>IZARO TOQUERO</v>
      </c>
      <c r="B142" s="10" t="str">
        <f>PARTICIPANTES!B142</f>
        <v>Leka Enea</v>
      </c>
      <c r="C142" s="11"/>
      <c r="D142" s="11"/>
      <c r="E142" s="11"/>
      <c r="F142" s="11"/>
      <c r="G142" s="11"/>
      <c r="H142" s="11"/>
      <c r="I142" s="11"/>
      <c r="J142" s="11">
        <f>Liga!C142*Baremos!$H$4+Liga!D142*Baremos!$H$5+Liga!E142*Baremos!$H$6+Liga!F142*Baremos!$H$7+Liga!G142*Baremos!$H$8+Liga!H142*Baremos!$H$9+Liga!I142*Baremos!$H$10</f>
        <v>0</v>
      </c>
      <c r="K142" s="12">
        <v>45940</v>
      </c>
    </row>
    <row r="143" spans="1:11">
      <c r="A143" s="10" t="str">
        <f>PARTICIPANTES!A143</f>
        <v>MAIALEN TOQUERO</v>
      </c>
      <c r="B143" s="10" t="str">
        <f>PARTICIPANTES!B143</f>
        <v xml:space="preserve">Leka Enea </v>
      </c>
      <c r="C143" s="11"/>
      <c r="D143" s="11"/>
      <c r="E143" s="11"/>
      <c r="F143" s="11"/>
      <c r="G143" s="11"/>
      <c r="H143" s="11"/>
      <c r="I143" s="11"/>
      <c r="J143" s="11">
        <f>Liga!C143*Baremos!$H$4+Liga!D143*Baremos!$H$5+Liga!E143*Baremos!$H$6+Liga!F143*Baremos!$H$7+Liga!G143*Baremos!$H$8+Liga!H143*Baremos!$H$9+Liga!I143*Baremos!$H$10</f>
        <v>0</v>
      </c>
      <c r="K143" s="12">
        <v>45940</v>
      </c>
    </row>
    <row r="144" spans="1:11">
      <c r="A144" s="10" t="str">
        <f>PARTICIPANTES!A144</f>
        <v>ELENE SAGARDIA</v>
      </c>
      <c r="B144" s="10" t="str">
        <f>PARTICIPANTES!B144</f>
        <v>Gasteiz</v>
      </c>
      <c r="C144" s="11"/>
      <c r="D144" s="11">
        <f>1+1</f>
        <v>2</v>
      </c>
      <c r="E144" s="11"/>
      <c r="F144" s="11"/>
      <c r="G144" s="11"/>
      <c r="H144" s="11"/>
      <c r="I144" s="11"/>
      <c r="J144" s="11">
        <f>Liga!C144*Baremos!$H$4+Liga!D144*Baremos!$H$5+Liga!E144*Baremos!$H$6+Liga!F144*Baremos!$H$7+Liga!G144*Baremos!$H$8+Liga!H144*Baremos!$H$9+Liga!I144*Baremos!$H$10</f>
        <v>200</v>
      </c>
      <c r="K144" s="12">
        <v>45960</v>
      </c>
    </row>
    <row r="145" spans="1:11">
      <c r="A145" s="10" t="str">
        <f>PARTICIPANTES!A145</f>
        <v>NEREA AIZPURUA</v>
      </c>
      <c r="B145" s="10" t="str">
        <f>PARTICIPANTES!B145</f>
        <v>Atss</v>
      </c>
      <c r="C145" s="11"/>
      <c r="D145" s="11"/>
      <c r="E145" s="11">
        <f>8</f>
        <v>8</v>
      </c>
      <c r="F145" s="11"/>
      <c r="G145" s="11">
        <f>4+2</f>
        <v>6</v>
      </c>
      <c r="H145" s="11"/>
      <c r="I145" s="11"/>
      <c r="J145" s="11">
        <f>Liga!C145*Baremos!$H$4+Liga!D145*Baremos!$H$5+Liga!E145*Baremos!$H$6+Liga!F145*Baremos!$H$7+Liga!G145*Baremos!$H$8+Liga!H145*Baremos!$H$9+Liga!I145*Baremos!$H$10</f>
        <v>820</v>
      </c>
      <c r="K145" s="12">
        <v>45959</v>
      </c>
    </row>
    <row r="146" spans="1:11">
      <c r="A146" s="10" t="str">
        <f>PARTICIPANTES!A146</f>
        <v>JUNE GARCIA</v>
      </c>
      <c r="B146" s="10" t="str">
        <f>PARTICIPANTES!B146</f>
        <v>Atss</v>
      </c>
      <c r="C146" s="11"/>
      <c r="D146" s="11"/>
      <c r="E146" s="11">
        <f>6</f>
        <v>6</v>
      </c>
      <c r="F146" s="11"/>
      <c r="G146" s="11">
        <f>2</f>
        <v>2</v>
      </c>
      <c r="H146" s="11"/>
      <c r="I146" s="11"/>
      <c r="J146" s="11">
        <f>Liga!C146*Baremos!$H$4+Liga!D146*Baremos!$H$5+Liga!E146*Baremos!$H$6+Liga!F146*Baremos!$H$7+Liga!G146*Baremos!$H$8+Liga!H146*Baremos!$H$9+Liga!I146*Baremos!$H$10</f>
        <v>540</v>
      </c>
      <c r="K146" s="12">
        <v>45959</v>
      </c>
    </row>
    <row r="147" spans="1:11">
      <c r="A147" s="10" t="str">
        <f>PARTICIPANTES!A147</f>
        <v>MAIALEN GARCIA</v>
      </c>
      <c r="B147" s="10" t="str">
        <f>PARTICIPANTES!B147</f>
        <v>Atss</v>
      </c>
      <c r="C147" s="11"/>
      <c r="D147" s="11"/>
      <c r="E147" s="11"/>
      <c r="F147" s="11"/>
      <c r="G147" s="11">
        <f>3+1</f>
        <v>4</v>
      </c>
      <c r="H147" s="11"/>
      <c r="I147" s="11"/>
      <c r="J147" s="11">
        <f>Liga!C147*Baremos!$H$4+Liga!D147*Baremos!$H$5+Liga!E147*Baremos!$H$6+Liga!F147*Baremos!$H$7+Liga!G147*Baremos!$H$8+Liga!H147*Baremos!$H$9+Liga!I147*Baremos!$H$10</f>
        <v>120</v>
      </c>
      <c r="K147" s="12">
        <v>45959</v>
      </c>
    </row>
    <row r="148" spans="1:11">
      <c r="A148" s="10" t="str">
        <f>PARTICIPANTES!A148</f>
        <v>OLAIA MARTINEZ</v>
      </c>
      <c r="B148" s="10" t="str">
        <f>PARTICIPANTES!B148</f>
        <v>Atss</v>
      </c>
      <c r="C148" s="11"/>
      <c r="D148" s="11"/>
      <c r="E148" s="11"/>
      <c r="F148" s="11"/>
      <c r="G148" s="11">
        <f>1+2+1</f>
        <v>4</v>
      </c>
      <c r="H148" s="11"/>
      <c r="I148" s="11"/>
      <c r="J148" s="11">
        <f>Liga!C148*Baremos!$H$4+Liga!D148*Baremos!$H$5+Liga!E148*Baremos!$H$6+Liga!F148*Baremos!$H$7+Liga!G148*Baremos!$H$8+Liga!H148*Baremos!$H$9+Liga!I148*Baremos!$H$10</f>
        <v>120</v>
      </c>
      <c r="K148" s="12">
        <v>45959</v>
      </c>
    </row>
    <row r="149" spans="1:11">
      <c r="A149" s="10" t="str">
        <f>PARTICIPANTES!A149</f>
        <v>NOELIA TEIJEIRO</v>
      </c>
      <c r="B149" s="10" t="str">
        <f>PARTICIPANTES!B149</f>
        <v>Atss</v>
      </c>
      <c r="C149" s="11"/>
      <c r="D149" s="11"/>
      <c r="E149" s="11"/>
      <c r="F149" s="11"/>
      <c r="G149" s="11"/>
      <c r="H149" s="11"/>
      <c r="I149" s="11"/>
      <c r="J149" s="11">
        <f>Liga!C149*Baremos!$H$4+Liga!D149*Baremos!$H$5+Liga!E149*Baremos!$H$6+Liga!F149*Baremos!$H$7+Liga!G149*Baremos!$H$8+Liga!H149*Baremos!$H$9+Liga!I149*Baremos!$H$10</f>
        <v>0</v>
      </c>
      <c r="K149" s="12" t="s">
        <v>371</v>
      </c>
    </row>
    <row r="150" spans="1:11">
      <c r="A150" s="10" t="str">
        <f>PARTICIPANTES!A150</f>
        <v>ANNE FELIPE</v>
      </c>
      <c r="B150" s="10" t="str">
        <f>PARTICIPANTES!B150</f>
        <v>Basauri</v>
      </c>
      <c r="C150" s="11"/>
      <c r="D150" s="11"/>
      <c r="E150" s="11"/>
      <c r="F150" s="11"/>
      <c r="G150" s="11"/>
      <c r="H150" s="11"/>
      <c r="I150" s="11"/>
      <c r="J150" s="11">
        <f>Liga!C150*Baremos!$H$4+Liga!D150*Baremos!$H$5+Liga!E150*Baremos!$H$6+Liga!F150*Baremos!$H$7+Liga!G150*Baremos!$H$8+Liga!H150*Baremos!$H$9+Liga!I150*Baremos!$H$10</f>
        <v>0</v>
      </c>
      <c r="K150" s="12">
        <v>45940</v>
      </c>
    </row>
    <row r="151" spans="1:11">
      <c r="A151" s="10" t="str">
        <f>PARTICIPANTES!A151</f>
        <v>XABI MARTIN</v>
      </c>
      <c r="B151" s="10" t="str">
        <f>PARTICIPANTES!B151</f>
        <v>Beraun</v>
      </c>
      <c r="C151" s="11"/>
      <c r="D151" s="11"/>
      <c r="E151" s="11"/>
      <c r="F151" s="11">
        <v>0</v>
      </c>
      <c r="G151" s="11"/>
      <c r="H151" s="11"/>
      <c r="I151" s="11"/>
      <c r="J151" s="11">
        <f>Liga!C151*Baremos!$H$4+Liga!D151*Baremos!$H$5+Liga!E151*Baremos!$H$6+Liga!F151*Baremos!$H$7+Liga!G151*Baremos!$H$8+Liga!H151*Baremos!$H$9+Liga!I151*Baremos!$H$10</f>
        <v>0</v>
      </c>
      <c r="K151" s="12">
        <v>45959</v>
      </c>
    </row>
    <row r="152" spans="1:11">
      <c r="A152" s="10" t="str">
        <f>PARTICIPANTES!A152</f>
        <v>IÑIGO ESCOBAR</v>
      </c>
      <c r="B152" s="10" t="str">
        <f>PARTICIPANTES!B152</f>
        <v>Gasteiz</v>
      </c>
      <c r="C152" s="11"/>
      <c r="D152" s="11"/>
      <c r="E152" s="11"/>
      <c r="F152" s="11"/>
      <c r="G152" s="11"/>
      <c r="H152" s="11"/>
      <c r="I152" s="11"/>
      <c r="J152" s="11">
        <f>Liga!C152*Baremos!$H$4+Liga!D152*Baremos!$H$5+Liga!E152*Baremos!$H$6+Liga!F152*Baremos!$H$7+Liga!G152*Baremos!$H$8+Liga!H152*Baremos!$H$9+Liga!I152*Baremos!$H$10</f>
        <v>0</v>
      </c>
      <c r="K152" s="12"/>
    </row>
    <row r="153" spans="1:11">
      <c r="A153" s="10" t="str">
        <f>PARTICIPANTES!A153</f>
        <v>JOSE MANUEL MINGUEZ</v>
      </c>
      <c r="B153" s="10" t="str">
        <f>PARTICIPANTES!B153</f>
        <v>Basauri</v>
      </c>
      <c r="C153" s="11"/>
      <c r="D153" s="11"/>
      <c r="E153" s="11">
        <f>1</f>
        <v>1</v>
      </c>
      <c r="F153" s="11"/>
      <c r="G153" s="11"/>
      <c r="H153" s="11"/>
      <c r="I153" s="11"/>
      <c r="J153" s="11">
        <f>Liga!C153*Baremos!$H$4+Liga!D153*Baremos!$H$5+Liga!E153*Baremos!$H$6+Liga!F153*Baremos!$H$7+Liga!G153*Baremos!$H$8+Liga!H153*Baremos!$H$9+Liga!I153*Baremos!$H$10</f>
        <v>80</v>
      </c>
      <c r="K153" s="12">
        <v>45950</v>
      </c>
    </row>
    <row r="154" spans="1:11">
      <c r="A154" s="10" t="str">
        <f>PARTICIPANTES!A154</f>
        <v>LUIS ANTONIO MARTIN</v>
      </c>
      <c r="B154" s="10" t="str">
        <f>PARTICIPANTES!B154</f>
        <v>Basauri</v>
      </c>
      <c r="C154" s="11"/>
      <c r="D154" s="11"/>
      <c r="E154" s="11"/>
      <c r="F154" s="11"/>
      <c r="G154" s="11"/>
      <c r="H154" s="11">
        <f>3</f>
        <v>3</v>
      </c>
      <c r="I154" s="11"/>
      <c r="J154" s="11">
        <f>Liga!C154*Baremos!$H$4+Liga!D154*Baremos!$H$5+Liga!E154*Baremos!$H$6+Liga!F154*Baremos!$H$7+Liga!G154*Baremos!$H$8+Liga!H154*Baremos!$H$9+Liga!I154*Baremos!$H$10</f>
        <v>60</v>
      </c>
      <c r="K154" s="12">
        <v>45950</v>
      </c>
    </row>
    <row r="155" spans="1:11">
      <c r="A155" s="10" t="str">
        <f>PARTICIPANTES!A155</f>
        <v>ALEX PALACIOS</v>
      </c>
      <c r="B155" s="10" t="str">
        <f>PARTICIPANTES!B155</f>
        <v>Beraun</v>
      </c>
      <c r="C155" s="11"/>
      <c r="D155" s="11"/>
      <c r="E155" s="11"/>
      <c r="F155" s="11"/>
      <c r="G155" s="11"/>
      <c r="H155" s="11"/>
      <c r="I155" s="11"/>
      <c r="J155" s="11">
        <f>Liga!C155*Baremos!$H$4+Liga!D155*Baremos!$H$5+Liga!E155*Baremos!$H$6+Liga!F155*Baremos!$H$7+Liga!G155*Baremos!$H$8+Liga!H155*Baremos!$H$9+Liga!I155*Baremos!$H$10</f>
        <v>0</v>
      </c>
      <c r="K155" s="12"/>
    </row>
    <row r="156" spans="1:11">
      <c r="A156" s="10" t="str">
        <f>PARTICIPANTES!A156</f>
        <v>NOAH DAMASO</v>
      </c>
      <c r="B156" s="10" t="str">
        <f>PARTICIPANTES!B156</f>
        <v>Beraun</v>
      </c>
      <c r="C156" s="11"/>
      <c r="D156" s="11"/>
      <c r="E156" s="11"/>
      <c r="F156" s="11"/>
      <c r="G156" s="11"/>
      <c r="H156" s="11"/>
      <c r="I156" s="11"/>
      <c r="J156" s="11">
        <f>Liga!C156*Baremos!$H$4+Liga!D156*Baremos!$H$5+Liga!E156*Baremos!$H$6+Liga!F156*Baremos!$H$7+Liga!G156*Baremos!$H$8+Liga!H156*Baremos!$H$9+Liga!I156*Baremos!$H$10</f>
        <v>0</v>
      </c>
      <c r="K156" s="12"/>
    </row>
    <row r="157" spans="1:11">
      <c r="A157" s="10" t="str">
        <f>PARTICIPANTES!A157</f>
        <v>THIAGO TEJADA</v>
      </c>
      <c r="B157" s="10" t="str">
        <f>PARTICIPANTES!B157</f>
        <v>Gasteiz</v>
      </c>
      <c r="C157" s="11"/>
      <c r="D157" s="11"/>
      <c r="E157" s="11"/>
      <c r="F157" s="11"/>
      <c r="G157" s="11"/>
      <c r="H157" s="11"/>
      <c r="I157" s="11"/>
      <c r="J157" s="11">
        <f>Liga!C157*Baremos!$H$4+Liga!D157*Baremos!$H$5+Liga!E157*Baremos!$H$6+Liga!F157*Baremos!$H$7+Liga!G157*Baremos!$H$8+Liga!H157*Baremos!$H$9+Liga!I157*Baremos!$H$10</f>
        <v>0</v>
      </c>
      <c r="K157" s="12"/>
    </row>
    <row r="158" spans="1:11">
      <c r="A158" s="10" t="str">
        <f>PARTICIPANTES!A158</f>
        <v>PIERO FERNANDEZ</v>
      </c>
      <c r="B158" s="10" t="str">
        <f>PARTICIPANTES!B158</f>
        <v>Gasteiz</v>
      </c>
      <c r="C158" s="11"/>
      <c r="D158" s="11"/>
      <c r="E158" s="11"/>
      <c r="F158" s="11"/>
      <c r="G158" s="11"/>
      <c r="H158" s="11"/>
      <c r="I158" s="11"/>
      <c r="J158" s="11">
        <f>Liga!C158*Baremos!$H$4+Liga!D158*Baremos!$H$5+Liga!E158*Baremos!$H$6+Liga!F158*Baremos!$H$7+Liga!G158*Baremos!$H$8+Liga!H158*Baremos!$H$9+Liga!I158*Baremos!$H$10</f>
        <v>0</v>
      </c>
      <c r="K158" s="12"/>
    </row>
    <row r="159" spans="1:11">
      <c r="A159" s="10" t="str">
        <f>PARTICIPANTES!A159</f>
        <v>JON SANTAMARIA</v>
      </c>
      <c r="B159" s="10" t="str">
        <f>PARTICIPANTES!B159</f>
        <v>Basauri</v>
      </c>
      <c r="C159" s="11"/>
      <c r="D159" s="11"/>
      <c r="E159" s="11"/>
      <c r="F159" s="11"/>
      <c r="G159" s="11"/>
      <c r="H159" s="11">
        <f>2</f>
        <v>2</v>
      </c>
      <c r="I159" s="11"/>
      <c r="J159" s="11">
        <f>Liga!C159*Baremos!$H$4+Liga!D159*Baremos!$H$5+Liga!E159*Baremos!$H$6+Liga!F159*Baremos!$H$7+Liga!G159*Baremos!$H$8+Liga!H159*Baremos!$H$9+Liga!I159*Baremos!$H$10</f>
        <v>40</v>
      </c>
      <c r="K159" s="12">
        <v>45950</v>
      </c>
    </row>
    <row r="160" spans="1:11">
      <c r="A160" s="10" t="str">
        <f>PARTICIPANTES!A160</f>
        <v>MARIO RAMOS</v>
      </c>
      <c r="B160" s="10" t="str">
        <f>PARTICIPANTES!B160</f>
        <v>Basauri</v>
      </c>
      <c r="C160" s="11"/>
      <c r="D160" s="11"/>
      <c r="E160" s="11"/>
      <c r="F160" s="11"/>
      <c r="G160" s="11">
        <f>3+2</f>
        <v>5</v>
      </c>
      <c r="H160" s="11"/>
      <c r="I160" s="11"/>
      <c r="J160" s="11">
        <f>Liga!C160*Baremos!$H$4+Liga!D160*Baremos!$H$5+Liga!E160*Baremos!$H$6+Liga!F160*Baremos!$H$7+Liga!G160*Baremos!$H$8+Liga!H160*Baremos!$H$9+Liga!I160*Baremos!$H$10</f>
        <v>150</v>
      </c>
      <c r="K160" s="12">
        <v>45959</v>
      </c>
    </row>
    <row r="161" spans="1:11">
      <c r="A161" s="10" t="str">
        <f>PARTICIPANTES!A161</f>
        <v>OIER ARIZTI</v>
      </c>
      <c r="B161" s="10" t="str">
        <f>PARTICIPANTES!B161</f>
        <v>Gasteiz</v>
      </c>
      <c r="C161" s="11"/>
      <c r="D161" s="11"/>
      <c r="E161" s="11"/>
      <c r="F161" s="11"/>
      <c r="G161" s="11"/>
      <c r="H161" s="11"/>
      <c r="I161" s="11"/>
      <c r="J161" s="11">
        <f>Liga!C161*Baremos!$H$4+Liga!D161*Baremos!$H$5+Liga!E161*Baremos!$H$6+Liga!F161*Baremos!$H$7+Liga!G161*Baremos!$H$8+Liga!H161*Baremos!$H$9+Liga!I161*Baremos!$H$10</f>
        <v>0</v>
      </c>
      <c r="K161" s="12"/>
    </row>
    <row r="162" spans="1:11">
      <c r="A162" s="10" t="str">
        <f>PARTICIPANTES!A162</f>
        <v>UNAI DIAZ DE SARRALDE</v>
      </c>
      <c r="B162" s="10" t="str">
        <f>PARTICIPANTES!B162</f>
        <v>Gasteiz</v>
      </c>
      <c r="C162" s="11"/>
      <c r="D162" s="11"/>
      <c r="E162" s="11"/>
      <c r="F162" s="11"/>
      <c r="G162" s="11"/>
      <c r="H162" s="11"/>
      <c r="I162" s="11"/>
      <c r="J162" s="11">
        <f>Liga!C162*Baremos!$H$4+Liga!D162*Baremos!$H$5+Liga!E162*Baremos!$H$6+Liga!F162*Baremos!$H$7+Liga!G162*Baremos!$H$8+Liga!H162*Baremos!$H$9+Liga!I162*Baremos!$H$10</f>
        <v>0</v>
      </c>
      <c r="K162" s="12"/>
    </row>
    <row r="163" spans="1:11">
      <c r="A163" s="10" t="str">
        <f>PARTICIPANTES!A163</f>
        <v>JOSE AUGUSTO ENA</v>
      </c>
      <c r="B163" s="10" t="str">
        <f>PARTICIPANTES!B163</f>
        <v>Gasteiz</v>
      </c>
      <c r="C163" s="11"/>
      <c r="D163" s="11"/>
      <c r="E163" s="11"/>
      <c r="F163" s="11"/>
      <c r="G163" s="11"/>
      <c r="H163" s="11"/>
      <c r="I163" s="11"/>
      <c r="J163" s="11">
        <f>Liga!C163*Baremos!$H$4+Liga!D163*Baremos!$H$5+Liga!E163*Baremos!$H$6+Liga!F163*Baremos!$H$7+Liga!G163*Baremos!$H$8+Liga!H163*Baremos!$H$9+Liga!I163*Baremos!$H$10</f>
        <v>0</v>
      </c>
      <c r="K163" s="12"/>
    </row>
    <row r="164" spans="1:11">
      <c r="A164" s="10" t="str">
        <f>PARTICIPANTES!A164</f>
        <v>IKER GONZALEZ</v>
      </c>
      <c r="B164" s="10" t="str">
        <f>PARTICIPANTES!B164</f>
        <v>Gasteiz</v>
      </c>
      <c r="C164" s="11"/>
      <c r="D164" s="11"/>
      <c r="E164" s="11"/>
      <c r="F164" s="11"/>
      <c r="G164" s="11"/>
      <c r="H164" s="11"/>
      <c r="I164" s="11"/>
      <c r="J164" s="11">
        <f>Liga!C164*Baremos!$H$4+Liga!D164*Baremos!$H$5+Liga!E164*Baremos!$H$6+Liga!F164*Baremos!$H$7+Liga!G164*Baremos!$H$8+Liga!H164*Baremos!$H$9+Liga!I164*Baremos!$H$10</f>
        <v>0</v>
      </c>
      <c r="K164" s="12"/>
    </row>
    <row r="165" spans="1:11">
      <c r="A165" s="10" t="str">
        <f>PARTICIPANTES!A165</f>
        <v>IKER LABARGA</v>
      </c>
      <c r="B165" s="10" t="str">
        <f>PARTICIPANTES!B165</f>
        <v>Gasteiz</v>
      </c>
      <c r="C165" s="11"/>
      <c r="D165" s="11"/>
      <c r="E165" s="11"/>
      <c r="F165" s="11">
        <f>0</f>
        <v>0</v>
      </c>
      <c r="G165" s="11"/>
      <c r="H165" s="11"/>
      <c r="I165" s="11"/>
      <c r="J165" s="11">
        <f>Liga!C165*Baremos!$H$4+Liga!D165*Baremos!$H$5+Liga!E165*Baremos!$H$6+Liga!F165*Baremos!$H$7+Liga!G165*Baremos!$H$8+Liga!H165*Baremos!$H$9+Liga!I165*Baremos!$H$10</f>
        <v>0</v>
      </c>
      <c r="K165" s="12">
        <v>45950</v>
      </c>
    </row>
    <row r="166" spans="1:11">
      <c r="A166" s="10" t="str">
        <f>PARTICIPANTES!A166</f>
        <v>JESUS MARIA RUBIO</v>
      </c>
      <c r="B166" s="10" t="str">
        <f>PARTICIPANTES!B166</f>
        <v>Gasteiz</v>
      </c>
      <c r="C166" s="11"/>
      <c r="D166" s="11"/>
      <c r="E166" s="11"/>
      <c r="F166" s="11"/>
      <c r="G166" s="11"/>
      <c r="H166" s="11"/>
      <c r="I166" s="11"/>
      <c r="J166" s="11">
        <f>Liga!C166*Baremos!$H$4+Liga!D166*Baremos!$H$5+Liga!E166*Baremos!$H$6+Liga!F166*Baremos!$H$7+Liga!G166*Baremos!$H$8+Liga!H166*Baremos!$H$9+Liga!I166*Baremos!$H$10</f>
        <v>0</v>
      </c>
      <c r="K166" s="12"/>
    </row>
    <row r="167" spans="1:11">
      <c r="A167" s="10" t="str">
        <f>PARTICIPANTES!A167</f>
        <v>LUCAS TOJAL</v>
      </c>
      <c r="B167" s="10" t="str">
        <f>PARTICIPANTES!B167</f>
        <v>Gasteiz</v>
      </c>
      <c r="C167" s="11"/>
      <c r="D167" s="11"/>
      <c r="E167" s="11"/>
      <c r="F167" s="11"/>
      <c r="G167" s="11"/>
      <c r="H167" s="11"/>
      <c r="I167" s="11"/>
      <c r="J167" s="11">
        <f>Liga!C167*Baremos!$H$4+Liga!D167*Baremos!$H$5+Liga!E167*Baremos!$H$6+Liga!F167*Baremos!$H$7+Liga!G167*Baremos!$H$8+Liga!H167*Baremos!$H$9+Liga!I167*Baremos!$H$10</f>
        <v>0</v>
      </c>
      <c r="K167" s="12"/>
    </row>
    <row r="168" spans="1:11">
      <c r="A168" s="10" t="str">
        <f>PARTICIPANTES!A168</f>
        <v>OSCAR TORRECILLA</v>
      </c>
      <c r="B168" s="10" t="str">
        <f>PARTICIPANTES!B168</f>
        <v>Gasteiz</v>
      </c>
      <c r="C168" s="11"/>
      <c r="D168" s="11"/>
      <c r="E168" s="11"/>
      <c r="F168" s="11"/>
      <c r="G168" s="11"/>
      <c r="H168" s="11"/>
      <c r="I168" s="11"/>
      <c r="J168" s="11">
        <f>Liga!C168*Baremos!$H$4+Liga!D168*Baremos!$H$5+Liga!E168*Baremos!$H$6+Liga!F168*Baremos!$H$7+Liga!G168*Baremos!$H$8+Liga!H168*Baremos!$H$9+Liga!I168*Baremos!$H$10</f>
        <v>0</v>
      </c>
      <c r="K168" s="12"/>
    </row>
    <row r="169" spans="1:11">
      <c r="A169" s="10" t="str">
        <f>PARTICIPANTES!A169</f>
        <v>RAFAEL PLASENCIA</v>
      </c>
      <c r="B169" s="10" t="str">
        <f>PARTICIPANTES!B169</f>
        <v>Abadiño</v>
      </c>
      <c r="C169" s="11"/>
      <c r="D169" s="11"/>
      <c r="E169" s="11"/>
      <c r="F169" s="11"/>
      <c r="G169" s="11"/>
      <c r="H169" s="11"/>
      <c r="I169" s="11"/>
      <c r="J169" s="11">
        <f>Liga!C169*Baremos!$H$4+Liga!D169*Baremos!$H$5+Liga!E169*Baremos!$H$6+Liga!F169*Baremos!$H$7+Liga!G169*Baremos!$H$8+Liga!H169*Baremos!$H$9+Liga!I169*Baremos!$H$10</f>
        <v>0</v>
      </c>
      <c r="K169" s="12"/>
    </row>
    <row r="170" spans="1:11">
      <c r="A170" s="10" t="str">
        <f>PARTICIPANTES!A170</f>
        <v>MIGUEL ANGEL FONSECA</v>
      </c>
      <c r="B170" s="10" t="str">
        <f>PARTICIPANTES!B170</f>
        <v>Abadiño</v>
      </c>
      <c r="C170" s="11"/>
      <c r="D170" s="11"/>
      <c r="E170" s="11"/>
      <c r="F170" s="11"/>
      <c r="G170" s="11"/>
      <c r="H170" s="11"/>
      <c r="I170" s="11"/>
      <c r="J170" s="11">
        <f>Liga!C170*Baremos!$H$4+Liga!D170*Baremos!$H$5+Liga!E170*Baremos!$H$6+Liga!F170*Baremos!$H$7+Liga!G170*Baremos!$H$8+Liga!H170*Baremos!$H$9+Liga!I170*Baremos!$H$10</f>
        <v>0</v>
      </c>
      <c r="K170" s="12"/>
    </row>
    <row r="171" spans="1:11">
      <c r="A171" s="10" t="str">
        <f>PARTICIPANTES!A171</f>
        <v>MARIA DEL PILAR ROUCO</v>
      </c>
      <c r="B171" s="10" t="str">
        <f>PARTICIPANTES!B171</f>
        <v>Abadiño</v>
      </c>
      <c r="C171" s="11"/>
      <c r="D171" s="11"/>
      <c r="E171" s="11"/>
      <c r="F171" s="11"/>
      <c r="G171" s="11"/>
      <c r="H171" s="11"/>
      <c r="I171" s="11"/>
      <c r="J171" s="11">
        <f>Liga!C171*Baremos!$H$4+Liga!D171*Baremos!$H$5+Liga!E171*Baremos!$H$6+Liga!F171*Baremos!$H$7+Liga!G171*Baremos!$H$8+Liga!H171*Baremos!$H$9+Liga!I171*Baremos!$H$10</f>
        <v>0</v>
      </c>
      <c r="K171" s="12"/>
    </row>
    <row r="172" spans="1:11">
      <c r="A172" s="10" t="str">
        <f>PARTICIPANTES!A172</f>
        <v>FRANCISCO JAVIER RICO</v>
      </c>
      <c r="B172" s="10" t="str">
        <f>PARTICIPANTES!B172</f>
        <v>Abadiño</v>
      </c>
      <c r="C172" s="11"/>
      <c r="D172" s="11"/>
      <c r="E172" s="11"/>
      <c r="F172" s="11"/>
      <c r="G172" s="11"/>
      <c r="H172" s="11"/>
      <c r="I172" s="11"/>
      <c r="J172" s="11">
        <f>Liga!C172*Baremos!$H$4+Liga!D172*Baremos!$H$5+Liga!E172*Baremos!$H$6+Liga!F172*Baremos!$H$7+Liga!G172*Baremos!$H$8+Liga!H172*Baremos!$H$9+Liga!I172*Baremos!$H$10</f>
        <v>0</v>
      </c>
      <c r="K172" s="12"/>
    </row>
    <row r="173" spans="1:11">
      <c r="A173" s="10" t="str">
        <f>PARTICIPANTES!A173</f>
        <v>JOSE RAMON RICO</v>
      </c>
      <c r="B173" s="10" t="str">
        <f>PARTICIPANTES!B173</f>
        <v>Abadiño</v>
      </c>
      <c r="C173" s="11"/>
      <c r="D173" s="11"/>
      <c r="E173" s="11"/>
      <c r="F173" s="11"/>
      <c r="G173" s="11"/>
      <c r="H173" s="11"/>
      <c r="I173" s="11"/>
      <c r="J173" s="11">
        <f>Liga!C173*Baremos!$H$4+Liga!D173*Baremos!$H$5+Liga!E173*Baremos!$H$6+Liga!F173*Baremos!$H$7+Liga!G173*Baremos!$H$8+Liga!H173*Baremos!$H$9+Liga!I173*Baremos!$H$10</f>
        <v>0</v>
      </c>
      <c r="K173" s="12"/>
    </row>
    <row r="174" spans="1:11">
      <c r="A174" s="10" t="str">
        <f>PARTICIPANTES!A174</f>
        <v>JOSE JOAQUIN DE FRANCISCO</v>
      </c>
      <c r="B174" s="10" t="str">
        <f>PARTICIPANTES!B174</f>
        <v>Abadiño</v>
      </c>
      <c r="C174" s="11"/>
      <c r="D174" s="11"/>
      <c r="E174" s="11"/>
      <c r="F174" s="11"/>
      <c r="G174" s="11"/>
      <c r="H174" s="11"/>
      <c r="I174" s="11"/>
      <c r="J174" s="11">
        <f>Liga!C174*Baremos!$H$4+Liga!D174*Baremos!$H$5+Liga!E174*Baremos!$H$6+Liga!F174*Baremos!$H$7+Liga!G174*Baremos!$H$8+Liga!H174*Baremos!$H$9+Liga!I174*Baremos!$H$10</f>
        <v>0</v>
      </c>
      <c r="K174" s="12"/>
    </row>
    <row r="175" spans="1:11">
      <c r="A175" s="10" t="str">
        <f>PARTICIPANTES!A175</f>
        <v>PRIMITIVO ARROYO</v>
      </c>
      <c r="B175" s="10" t="str">
        <f>PARTICIPANTES!B175</f>
        <v>Abadiño</v>
      </c>
      <c r="C175" s="11"/>
      <c r="D175" s="11"/>
      <c r="E175" s="11"/>
      <c r="F175" s="11"/>
      <c r="G175" s="11"/>
      <c r="H175" s="11">
        <f>1</f>
        <v>1</v>
      </c>
      <c r="I175" s="11"/>
      <c r="J175" s="11">
        <f>Liga!C175*Baremos!$H$4+Liga!D175*Baremos!$H$5+Liga!E175*Baremos!$H$6+Liga!F175*Baremos!$H$7+Liga!G175*Baremos!$H$8+Liga!H175*Baremos!$H$9+Liga!I175*Baremos!$H$10</f>
        <v>20</v>
      </c>
      <c r="K175" s="12">
        <v>45950</v>
      </c>
    </row>
    <row r="176" spans="1:11">
      <c r="A176" s="10" t="str">
        <f>PARTICIPANTES!A176</f>
        <v>ALAIN DIAZ</v>
      </c>
      <c r="B176" s="10" t="str">
        <f>PARTICIPANTES!B176</f>
        <v>Abadiño</v>
      </c>
      <c r="C176" s="11"/>
      <c r="D176" s="11"/>
      <c r="E176" s="11"/>
      <c r="F176" s="11"/>
      <c r="G176" s="11"/>
      <c r="H176" s="11">
        <f>4</f>
        <v>4</v>
      </c>
      <c r="I176" s="11"/>
      <c r="J176" s="11">
        <f>Liga!C176*Baremos!$H$4+Liga!D176*Baremos!$H$5+Liga!E176*Baremos!$H$6+Liga!F176*Baremos!$H$7+Liga!G176*Baremos!$H$8+Liga!H176*Baremos!$H$9+Liga!I176*Baremos!$H$10</f>
        <v>80</v>
      </c>
      <c r="K176" s="12">
        <v>45950</v>
      </c>
    </row>
    <row r="177" spans="1:11">
      <c r="A177" s="10" t="str">
        <f>PARTICIPANTES!A177</f>
        <v>SERGIO RIOS</v>
      </c>
      <c r="B177" s="10" t="str">
        <f>PARTICIPANTES!B177</f>
        <v>Abadiño</v>
      </c>
      <c r="C177" s="11"/>
      <c r="D177" s="11"/>
      <c r="E177" s="11"/>
      <c r="F177" s="11"/>
      <c r="G177" s="11"/>
      <c r="H177" s="11">
        <f>6</f>
        <v>6</v>
      </c>
      <c r="I177" s="11"/>
      <c r="J177" s="11">
        <f>Liga!C177*Baremos!$H$4+Liga!D177*Baremos!$H$5+Liga!E177*Baremos!$H$6+Liga!F177*Baremos!$H$7+Liga!G177*Baremos!$H$8+Liga!H177*Baremos!$H$9+Liga!I177*Baremos!$H$10</f>
        <v>120</v>
      </c>
      <c r="K177" s="12">
        <v>45950</v>
      </c>
    </row>
    <row r="178" spans="1:11">
      <c r="A178" s="10" t="str">
        <f>PARTICIPANTES!A178</f>
        <v>DAVID VERA</v>
      </c>
      <c r="B178" s="10" t="str">
        <f>PARTICIPANTES!B178</f>
        <v>Abadiño</v>
      </c>
      <c r="C178" s="11"/>
      <c r="D178" s="11"/>
      <c r="E178" s="11"/>
      <c r="F178" s="11"/>
      <c r="G178" s="11"/>
      <c r="H178" s="11"/>
      <c r="I178" s="11"/>
      <c r="J178" s="11">
        <f>Liga!C178*Baremos!$H$4+Liga!D178*Baremos!$H$5+Liga!E178*Baremos!$H$6+Liga!F178*Baremos!$H$7+Liga!G178*Baremos!$H$8+Liga!H178*Baremos!$H$9+Liga!I178*Baremos!$H$10</f>
        <v>0</v>
      </c>
      <c r="K178" s="12"/>
    </row>
    <row r="179" spans="1:11">
      <c r="A179" s="10" t="str">
        <f>PARTICIPANTES!A179</f>
        <v>IÑIGO ALTUNA</v>
      </c>
      <c r="B179" s="10" t="str">
        <f>PARTICIPANTES!B179</f>
        <v>Abadiño</v>
      </c>
      <c r="C179" s="11"/>
      <c r="D179" s="11"/>
      <c r="E179" s="11"/>
      <c r="F179" s="11"/>
      <c r="G179" s="11"/>
      <c r="H179" s="11"/>
      <c r="I179" s="11"/>
      <c r="J179" s="11">
        <f>Liga!C179*Baremos!$H$4+Liga!D179*Baremos!$H$5+Liga!E179*Baremos!$H$6+Liga!F179*Baremos!$H$7+Liga!G179*Baremos!$H$8+Liga!H179*Baremos!$H$9+Liga!I179*Baremos!$H$10</f>
        <v>0</v>
      </c>
      <c r="K179" s="12"/>
    </row>
    <row r="180" spans="1:11">
      <c r="A180" s="10" t="str">
        <f>PARTICIPANTES!A180</f>
        <v>AMARA VERA</v>
      </c>
      <c r="B180" s="10" t="str">
        <f>PARTICIPANTES!B180</f>
        <v>Abadiño</v>
      </c>
      <c r="C180" s="11"/>
      <c r="D180" s="11"/>
      <c r="E180" s="11"/>
      <c r="F180" s="11"/>
      <c r="G180" s="11"/>
      <c r="H180" s="11"/>
      <c r="I180" s="11"/>
      <c r="J180" s="11">
        <f>Liga!C180*Baremos!$H$4+Liga!D180*Baremos!$H$5+Liga!E180*Baremos!$H$6+Liga!F180*Baremos!$H$7+Liga!G180*Baremos!$H$8+Liga!H180*Baremos!$H$9+Liga!I180*Baremos!$H$10</f>
        <v>0</v>
      </c>
      <c r="K180" s="12"/>
    </row>
    <row r="181" spans="1:11">
      <c r="A181" s="10" t="str">
        <f>PARTICIPANTES!A181</f>
        <v>ELENE DIAZ</v>
      </c>
      <c r="B181" s="10" t="str">
        <f>PARTICIPANTES!B181</f>
        <v>Abadiño</v>
      </c>
      <c r="C181" s="11"/>
      <c r="D181" s="11"/>
      <c r="E181" s="11"/>
      <c r="F181" s="11"/>
      <c r="G181" s="11"/>
      <c r="H181" s="11"/>
      <c r="I181" s="11"/>
      <c r="J181" s="11">
        <f>Liga!C181*Baremos!$H$4+Liga!D181*Baremos!$H$5+Liga!E181*Baremos!$H$6+Liga!F181*Baremos!$H$7+Liga!G181*Baremos!$H$8+Liga!H181*Baremos!$H$9+Liga!I181*Baremos!$H$10</f>
        <v>0</v>
      </c>
      <c r="K181" s="12"/>
    </row>
    <row r="182" spans="1:11">
      <c r="A182" s="10" t="str">
        <f>PARTICIPANTES!A182</f>
        <v>ANER ABAITUA</v>
      </c>
      <c r="B182" s="10" t="str">
        <f>PARTICIPANTES!B182</f>
        <v>Abadiño</v>
      </c>
      <c r="C182" s="11"/>
      <c r="D182" s="11"/>
      <c r="E182" s="11"/>
      <c r="F182" s="11"/>
      <c r="G182" s="11"/>
      <c r="H182" s="11"/>
      <c r="I182" s="11"/>
      <c r="J182" s="11">
        <f>Liga!C182*Baremos!$H$4+Liga!D182*Baremos!$H$5+Liga!E182*Baremos!$H$6+Liga!F182*Baremos!$H$7+Liga!G182*Baremos!$H$8+Liga!H182*Baremos!$H$9+Liga!I182*Baremos!$H$10</f>
        <v>0</v>
      </c>
      <c r="K182" s="12"/>
    </row>
    <row r="183" spans="1:11">
      <c r="A183" s="10" t="str">
        <f>PARTICIPANTES!A183</f>
        <v>AIMAR BASAURI</v>
      </c>
      <c r="B183" s="10" t="str">
        <f>PARTICIPANTES!B183</f>
        <v>Abadiño</v>
      </c>
      <c r="C183" s="11"/>
      <c r="D183" s="11"/>
      <c r="E183" s="11"/>
      <c r="F183" s="11"/>
      <c r="G183" s="11"/>
      <c r="H183" s="11"/>
      <c r="I183" s="11"/>
      <c r="J183" s="11">
        <f>Liga!C183*Baremos!$H$4+Liga!D183*Baremos!$H$5+Liga!E183*Baremos!$H$6+Liga!F183*Baremos!$H$7+Liga!G183*Baremos!$H$8+Liga!H183*Baremos!$H$9+Liga!I183*Baremos!$H$10</f>
        <v>0</v>
      </c>
      <c r="K183" s="12"/>
    </row>
    <row r="184" spans="1:11">
      <c r="A184" s="10" t="str">
        <f>PARTICIPANTES!A184</f>
        <v>CARLES ALTIMILLA</v>
      </c>
      <c r="B184" s="10" t="str">
        <f>PARTICIPANTES!B184</f>
        <v>Abadiño</v>
      </c>
      <c r="C184" s="11"/>
      <c r="D184" s="11"/>
      <c r="E184" s="11"/>
      <c r="F184" s="11"/>
      <c r="G184" s="11"/>
      <c r="H184" s="11"/>
      <c r="I184" s="11"/>
      <c r="J184" s="11">
        <f>Liga!C184*Baremos!$H$4+Liga!D184*Baremos!$H$5+Liga!E184*Baremos!$H$6+Liga!F184*Baremos!$H$7+Liga!G184*Baremos!$H$8+Liga!H184*Baremos!$H$9+Liga!I184*Baremos!$H$10</f>
        <v>0</v>
      </c>
      <c r="K184" s="12"/>
    </row>
    <row r="185" spans="1:11">
      <c r="A185" s="10" t="str">
        <f>PARTICIPANTES!A185</f>
        <v>KEPA ARRIETA</v>
      </c>
      <c r="B185" s="10" t="str">
        <f>PARTICIPANTES!B185</f>
        <v>Abadiño</v>
      </c>
      <c r="C185" s="11"/>
      <c r="D185" s="11"/>
      <c r="E185" s="11"/>
      <c r="F185" s="11"/>
      <c r="G185" s="11"/>
      <c r="H185" s="11"/>
      <c r="I185" s="11"/>
      <c r="J185" s="11">
        <f>Liga!C185*Baremos!$H$4+Liga!D185*Baremos!$H$5+Liga!E185*Baremos!$H$6+Liga!F185*Baremos!$H$7+Liga!G185*Baremos!$H$8+Liga!H185*Baremos!$H$9+Liga!I185*Baremos!$H$10</f>
        <v>0</v>
      </c>
      <c r="K185" s="12"/>
    </row>
    <row r="186" spans="1:11">
      <c r="A186" s="10" t="str">
        <f>PARTICIPANTES!A186</f>
        <v>MIKEL USOBIAGA</v>
      </c>
      <c r="B186" s="10" t="str">
        <f>PARTICIPANTES!B186</f>
        <v>Abadiño</v>
      </c>
      <c r="C186" s="11"/>
      <c r="D186" s="11"/>
      <c r="E186" s="11"/>
      <c r="F186" s="11"/>
      <c r="G186" s="11"/>
      <c r="H186" s="11"/>
      <c r="I186" s="11"/>
      <c r="J186" s="11">
        <f>Liga!C186*Baremos!$H$4+Liga!D186*Baremos!$H$5+Liga!E186*Baremos!$H$6+Liga!F186*Baremos!$H$7+Liga!G186*Baremos!$H$8+Liga!H186*Baremos!$H$9+Liga!I186*Baremos!$H$10</f>
        <v>0</v>
      </c>
      <c r="K186" s="12"/>
    </row>
    <row r="187" spans="1:11">
      <c r="A187" s="10" t="str">
        <f>PARTICIPANTES!A187</f>
        <v>LUKEN VAZQUEZ</v>
      </c>
      <c r="B187" s="10" t="str">
        <f>PARTICIPANTES!B187</f>
        <v>Abadiño</v>
      </c>
      <c r="C187" s="11"/>
      <c r="D187" s="11"/>
      <c r="E187" s="11"/>
      <c r="F187" s="11"/>
      <c r="G187" s="11"/>
      <c r="H187" s="11">
        <f>2</f>
        <v>2</v>
      </c>
      <c r="I187" s="11"/>
      <c r="J187" s="11">
        <f>Liga!C187*Baremos!$H$4+Liga!D187*Baremos!$H$5+Liga!E187*Baremos!$H$6+Liga!F187*Baremos!$H$7+Liga!G187*Baremos!$H$8+Liga!H187*Baremos!$H$9+Liga!I187*Baremos!$H$10</f>
        <v>40</v>
      </c>
      <c r="K187" s="12">
        <v>45950</v>
      </c>
    </row>
    <row r="188" spans="1:11">
      <c r="A188" s="10" t="str">
        <f>PARTICIPANTES!A188</f>
        <v>CARLOS NUÑEZ</v>
      </c>
      <c r="B188" s="10" t="str">
        <f>PARTICIPANTES!B188</f>
        <v>Abadiño</v>
      </c>
      <c r="C188" s="11"/>
      <c r="D188" s="11"/>
      <c r="E188" s="11"/>
      <c r="F188" s="11"/>
      <c r="G188" s="11"/>
      <c r="H188" s="11"/>
      <c r="I188" s="11"/>
      <c r="J188" s="11">
        <f>Liga!C188*Baremos!$H$4+Liga!D188*Baremos!$H$5+Liga!E188*Baremos!$H$6+Liga!F188*Baremos!$H$7+Liga!G188*Baremos!$H$8+Liga!H188*Baremos!$H$9+Liga!I188*Baremos!$H$10</f>
        <v>0</v>
      </c>
      <c r="K188" s="12"/>
    </row>
    <row r="189" spans="1:11">
      <c r="A189" s="10" t="str">
        <f>PARTICIPANTES!A189</f>
        <v>EDER VILLAR</v>
      </c>
      <c r="B189" s="10" t="str">
        <f>PARTICIPANTES!B189</f>
        <v>Abadiño</v>
      </c>
      <c r="C189" s="11"/>
      <c r="D189" s="11"/>
      <c r="E189" s="11"/>
      <c r="F189" s="11"/>
      <c r="G189" s="11"/>
      <c r="H189" s="11"/>
      <c r="I189" s="11"/>
      <c r="J189" s="11">
        <f>Liga!C189*Baremos!$H$4+Liga!D189*Baremos!$H$5+Liga!E189*Baremos!$H$6+Liga!F189*Baremos!$H$7+Liga!G189*Baremos!$H$8+Liga!H189*Baremos!$H$9+Liga!I189*Baremos!$H$10</f>
        <v>0</v>
      </c>
      <c r="K189" s="12"/>
    </row>
    <row r="190" spans="1:11">
      <c r="A190" s="10" t="str">
        <f>PARTICIPANTES!A190</f>
        <v>MAREN ETXEBARRIA</v>
      </c>
      <c r="B190" s="10" t="str">
        <f>PARTICIPANTES!B190</f>
        <v>Abadiño</v>
      </c>
      <c r="C190" s="11"/>
      <c r="D190" s="11"/>
      <c r="E190" s="11"/>
      <c r="F190" s="11"/>
      <c r="G190" s="11"/>
      <c r="H190" s="11"/>
      <c r="I190" s="11"/>
      <c r="J190" s="11">
        <f>Liga!C190*Baremos!$H$4+Liga!D190*Baremos!$H$5+Liga!E190*Baremos!$H$6+Liga!F190*Baremos!$H$7+Liga!G190*Baremos!$H$8+Liga!H190*Baremos!$H$9+Liga!I190*Baremos!$H$10</f>
        <v>0</v>
      </c>
      <c r="K190" s="12"/>
    </row>
    <row r="191" spans="1:11">
      <c r="A191" s="10" t="str">
        <f>PARTICIPANTES!A191</f>
        <v>BEÑAT ELUSTONDO</v>
      </c>
      <c r="B191" s="10" t="str">
        <f>PARTICIPANTES!B191</f>
        <v>Abadiño</v>
      </c>
      <c r="C191" s="11"/>
      <c r="D191" s="11"/>
      <c r="E191" s="11"/>
      <c r="F191" s="11"/>
      <c r="G191" s="11"/>
      <c r="H191" s="11"/>
      <c r="I191" s="11"/>
      <c r="J191" s="11">
        <f>Liga!C191*Baremos!$H$4+Liga!D191*Baremos!$H$5+Liga!E191*Baremos!$H$6+Liga!F191*Baremos!$H$7+Liga!G191*Baremos!$H$8+Liga!H191*Baremos!$H$9+Liga!I191*Baremos!$H$10</f>
        <v>0</v>
      </c>
      <c r="K191" s="12"/>
    </row>
    <row r="192" spans="1:11">
      <c r="A192" s="10" t="str">
        <f>PARTICIPANTES!A192</f>
        <v>SERGIO PEREIRA</v>
      </c>
      <c r="B192" s="10" t="str">
        <f>PARTICIPANTES!B192</f>
        <v>Artxandako</v>
      </c>
      <c r="C192" s="11"/>
      <c r="D192" s="11"/>
      <c r="E192" s="11"/>
      <c r="F192" s="11"/>
      <c r="G192" s="11"/>
      <c r="H192" s="11"/>
      <c r="I192" s="11"/>
      <c r="J192" s="11">
        <f>Liga!C192*Baremos!$H$4+Liga!D192*Baremos!$H$5+Liga!E192*Baremos!$H$6+Liga!F192*Baremos!$H$7+Liga!G192*Baremos!$H$8+Liga!H192*Baremos!$H$9+Liga!I192*Baremos!$H$10</f>
        <v>0</v>
      </c>
      <c r="K192" s="12"/>
    </row>
    <row r="193" spans="1:11">
      <c r="A193" s="10" t="str">
        <f>PARTICIPANTES!A193</f>
        <v>FRANCISCO DE BORJA BARRIOS</v>
      </c>
      <c r="B193" s="10" t="str">
        <f>PARTICIPANTES!B193</f>
        <v>Artxandako</v>
      </c>
      <c r="C193" s="11"/>
      <c r="D193" s="11"/>
      <c r="E193" s="11"/>
      <c r="F193" s="11"/>
      <c r="G193" s="11"/>
      <c r="H193" s="11"/>
      <c r="I193" s="11"/>
      <c r="J193" s="11">
        <f>Liga!C193*Baremos!$H$4+Liga!D193*Baremos!$H$5+Liga!E193*Baremos!$H$6+Liga!F193*Baremos!$H$7+Liga!G193*Baremos!$H$8+Liga!H193*Baremos!$H$9+Liga!I193*Baremos!$H$10</f>
        <v>0</v>
      </c>
      <c r="K193" s="12"/>
    </row>
    <row r="194" spans="1:11">
      <c r="A194" s="10" t="str">
        <f>PARTICIPANTES!A194</f>
        <v>DIMAS RAMOS</v>
      </c>
      <c r="B194" s="10" t="str">
        <f>PARTICIPANTES!B194</f>
        <v>Artxandako</v>
      </c>
      <c r="C194" s="11"/>
      <c r="D194" s="11"/>
      <c r="E194" s="11"/>
      <c r="F194" s="11"/>
      <c r="G194" s="11"/>
      <c r="H194" s="11"/>
      <c r="I194" s="11"/>
      <c r="J194" s="11">
        <f>Liga!C194*Baremos!$H$4+Liga!D194*Baremos!$H$5+Liga!E194*Baremos!$H$6+Liga!F194*Baremos!$H$7+Liga!G194*Baremos!$H$8+Liga!H194*Baremos!$H$9+Liga!I194*Baremos!$H$10</f>
        <v>0</v>
      </c>
      <c r="K194" s="12"/>
    </row>
    <row r="195" spans="1:11">
      <c r="A195" s="10" t="str">
        <f>PARTICIPANTES!A195</f>
        <v>FRANCISCO MARIA GAZTAÑAGA</v>
      </c>
      <c r="B195" s="10" t="str">
        <f>PARTICIPANTES!B195</f>
        <v>Artxandako</v>
      </c>
      <c r="C195" s="11"/>
      <c r="D195" s="11"/>
      <c r="E195" s="11"/>
      <c r="F195" s="11"/>
      <c r="G195" s="11"/>
      <c r="H195" s="11"/>
      <c r="I195" s="11"/>
      <c r="J195" s="11">
        <f>Liga!C195*Baremos!$H$4+Liga!D195*Baremos!$H$5+Liga!E195*Baremos!$H$6+Liga!F195*Baremos!$H$7+Liga!G195*Baremos!$H$8+Liga!H195*Baremos!$H$9+Liga!I195*Baremos!$H$10</f>
        <v>0</v>
      </c>
      <c r="K195" s="12"/>
    </row>
    <row r="196" spans="1:11">
      <c r="A196" s="10" t="str">
        <f>PARTICIPANTES!A196</f>
        <v>JESUS MARIA SANCHEZ</v>
      </c>
      <c r="B196" s="10" t="str">
        <f>PARTICIPANTES!B196</f>
        <v>Artxandako</v>
      </c>
      <c r="C196" s="11"/>
      <c r="D196" s="11"/>
      <c r="E196" s="11"/>
      <c r="F196" s="11"/>
      <c r="G196" s="11"/>
      <c r="H196" s="11"/>
      <c r="I196" s="11"/>
      <c r="J196" s="11">
        <f>Liga!C196*Baremos!$H$4+Liga!D196*Baremos!$H$5+Liga!E196*Baremos!$H$6+Liga!F196*Baremos!$H$7+Liga!G196*Baremos!$H$8+Liga!H196*Baremos!$H$9+Liga!I196*Baremos!$H$10</f>
        <v>0</v>
      </c>
      <c r="K196" s="12"/>
    </row>
    <row r="197" spans="1:11">
      <c r="A197" s="10" t="str">
        <f>PARTICIPANTES!A197</f>
        <v>AITOR PFLUEGL</v>
      </c>
      <c r="B197" s="10" t="str">
        <f>PARTICIPANTES!B197</f>
        <v>Artxandako</v>
      </c>
      <c r="C197" s="11"/>
      <c r="D197" s="11"/>
      <c r="E197" s="11"/>
      <c r="F197" s="11"/>
      <c r="G197" s="11"/>
      <c r="H197" s="11"/>
      <c r="I197" s="11"/>
      <c r="J197" s="11">
        <f>Liga!C197*Baremos!$H$4+Liga!D197*Baremos!$H$5+Liga!E197*Baremos!$H$6+Liga!F197*Baremos!$H$7+Liga!G197*Baremos!$H$8+Liga!H197*Baremos!$H$9+Liga!I197*Baremos!$H$10</f>
        <v>0</v>
      </c>
      <c r="K197" s="12"/>
    </row>
    <row r="198" spans="1:11">
      <c r="A198" s="10" t="str">
        <f>PARTICIPANTES!A198</f>
        <v>JOSE JAVIER BARANDALLA</v>
      </c>
      <c r="B198" s="10" t="str">
        <f>PARTICIPANTES!B198</f>
        <v>Artxandako</v>
      </c>
      <c r="C198" s="11"/>
      <c r="D198" s="11"/>
      <c r="E198" s="11"/>
      <c r="F198" s="11"/>
      <c r="G198" s="11">
        <f>2</f>
        <v>2</v>
      </c>
      <c r="H198" s="11"/>
      <c r="I198" s="11"/>
      <c r="J198" s="11">
        <f>Liga!C198*Baremos!$H$4+Liga!D198*Baremos!$H$5+Liga!E198*Baremos!$H$6+Liga!F198*Baremos!$H$7+Liga!G198*Baremos!$H$8+Liga!H198*Baremos!$H$9+Liga!I198*Baremos!$H$10</f>
        <v>60</v>
      </c>
      <c r="K198" s="12">
        <v>45959</v>
      </c>
    </row>
    <row r="199" spans="1:11">
      <c r="A199" s="10" t="str">
        <f>PARTICIPANTES!A199</f>
        <v>ELEDER BENITO</v>
      </c>
      <c r="B199" s="10" t="str">
        <f>PARTICIPANTES!B199</f>
        <v>Artxandako</v>
      </c>
      <c r="C199" s="11"/>
      <c r="D199" s="11"/>
      <c r="E199" s="11"/>
      <c r="F199" s="11"/>
      <c r="G199" s="11"/>
      <c r="H199" s="11"/>
      <c r="I199" s="11"/>
      <c r="J199" s="11">
        <f>Liga!C199*Baremos!$H$4+Liga!D199*Baremos!$H$5+Liga!E199*Baremos!$H$6+Liga!F199*Baremos!$H$7+Liga!G199*Baremos!$H$8+Liga!H199*Baremos!$H$9+Liga!I199*Baremos!$H$10</f>
        <v>0</v>
      </c>
      <c r="K199" s="12"/>
    </row>
    <row r="200" spans="1:11">
      <c r="A200" s="10" t="str">
        <f>PARTICIPANTES!A200</f>
        <v>OIER BARRIUSO</v>
      </c>
      <c r="B200" s="10" t="str">
        <f>PARTICIPANTES!B200</f>
        <v>Artxandako</v>
      </c>
      <c r="C200" s="11"/>
      <c r="D200" s="11"/>
      <c r="E200" s="11"/>
      <c r="F200" s="11"/>
      <c r="G200" s="11"/>
      <c r="H200" s="11"/>
      <c r="I200" s="11"/>
      <c r="J200" s="11">
        <f>Liga!C200*Baremos!$H$4+Liga!D200*Baremos!$H$5+Liga!E200*Baremos!$H$6+Liga!F200*Baremos!$H$7+Liga!G200*Baremos!$H$8+Liga!H200*Baremos!$H$9+Liga!I200*Baremos!$H$10</f>
        <v>0</v>
      </c>
      <c r="K200" s="12"/>
    </row>
    <row r="201" spans="1:11">
      <c r="A201" s="10" t="str">
        <f>PARTICIPANTES!A201</f>
        <v>IKER ARMAS</v>
      </c>
      <c r="B201" s="10" t="str">
        <f>PARTICIPANTES!B201</f>
        <v>Artxandako</v>
      </c>
      <c r="C201" s="11"/>
      <c r="D201" s="11"/>
      <c r="E201" s="11"/>
      <c r="F201" s="11"/>
      <c r="G201" s="11"/>
      <c r="H201" s="11"/>
      <c r="I201" s="11"/>
      <c r="J201" s="11">
        <f>Liga!C201*Baremos!$H$4+Liga!D201*Baremos!$H$5+Liga!E201*Baremos!$H$6+Liga!F201*Baremos!$H$7+Liga!G201*Baremos!$H$8+Liga!H201*Baremos!$H$9+Liga!I201*Baremos!$H$10</f>
        <v>0</v>
      </c>
      <c r="K201" s="12"/>
    </row>
    <row r="202" spans="1:11">
      <c r="A202" s="10" t="str">
        <f>PARTICIPANTES!A202</f>
        <v>JORGE BIRITXINAGA</v>
      </c>
      <c r="B202" s="10" t="str">
        <f>PARTICIPANTES!B202</f>
        <v>Artxandako</v>
      </c>
      <c r="C202" s="11"/>
      <c r="D202" s="11"/>
      <c r="E202" s="11"/>
      <c r="F202" s="11"/>
      <c r="G202" s="11"/>
      <c r="H202" s="11"/>
      <c r="I202" s="11"/>
      <c r="J202" s="11">
        <f>Liga!C202*Baremos!$H$4+Liga!D202*Baremos!$H$5+Liga!E202*Baremos!$H$6+Liga!F202*Baremos!$H$7+Liga!G202*Baremos!$H$8+Liga!H202*Baremos!$H$9+Liga!I202*Baremos!$H$10</f>
        <v>0</v>
      </c>
      <c r="K202" s="12"/>
    </row>
    <row r="203" spans="1:11">
      <c r="A203" s="10" t="str">
        <f>PARTICIPANTES!A203</f>
        <v>ENEKO RASO</v>
      </c>
      <c r="B203" s="10" t="str">
        <f>PARTICIPANTES!B203</f>
        <v>Artxandako</v>
      </c>
      <c r="C203" s="11"/>
      <c r="D203" s="11"/>
      <c r="E203" s="11"/>
      <c r="F203" s="11"/>
      <c r="G203" s="11"/>
      <c r="H203" s="11"/>
      <c r="I203" s="11"/>
      <c r="J203" s="11">
        <f>Liga!C203*Baremos!$H$4+Liga!D203*Baremos!$H$5+Liga!E203*Baremos!$H$6+Liga!F203*Baremos!$H$7+Liga!G203*Baremos!$H$8+Liga!H203*Baremos!$H$9+Liga!I203*Baremos!$H$10</f>
        <v>0</v>
      </c>
      <c r="K203" s="12"/>
    </row>
    <row r="204" spans="1:11">
      <c r="A204" s="10" t="str">
        <f>PARTICIPANTES!A204</f>
        <v>SANTIAGO MENDIRICHAGA</v>
      </c>
      <c r="B204" s="10" t="str">
        <f>PARTICIPANTES!B204</f>
        <v>Atss</v>
      </c>
      <c r="C204" s="11"/>
      <c r="D204" s="11"/>
      <c r="E204" s="11"/>
      <c r="F204" s="11"/>
      <c r="G204" s="11"/>
      <c r="H204" s="11"/>
      <c r="I204" s="11"/>
      <c r="J204" s="11">
        <f>Liga!C204*Baremos!$H$4+Liga!D204*Baremos!$H$5+Liga!E204*Baremos!$H$6+Liga!F204*Baremos!$H$7+Liga!G204*Baremos!$H$8+Liga!H204*Baremos!$H$9+Liga!I204*Baremos!$H$10</f>
        <v>0</v>
      </c>
      <c r="K204" s="12"/>
    </row>
    <row r="205" spans="1:11">
      <c r="A205" s="10" t="str">
        <f>PARTICIPANTES!A205</f>
        <v>ALVARO CEA</v>
      </c>
      <c r="B205" s="10" t="str">
        <f>PARTICIPANTES!B205</f>
        <v>Atss</v>
      </c>
      <c r="C205" s="11"/>
      <c r="D205" s="11"/>
      <c r="E205" s="11"/>
      <c r="F205" s="11"/>
      <c r="G205" s="11"/>
      <c r="H205" s="11">
        <f>5</f>
        <v>5</v>
      </c>
      <c r="I205" s="11"/>
      <c r="J205" s="11">
        <f>Liga!C205*Baremos!$H$4+Liga!D205*Baremos!$H$5+Liga!E205*Baremos!$H$6+Liga!F205*Baremos!$H$7+Liga!G205*Baremos!$H$8+Liga!H205*Baremos!$H$9+Liga!I205*Baremos!$H$10</f>
        <v>100</v>
      </c>
      <c r="K205" s="12">
        <v>45950</v>
      </c>
    </row>
    <row r="206" spans="1:11">
      <c r="A206" s="10" t="str">
        <f>PARTICIPANTES!A206</f>
        <v>MANUEL FOSSATI</v>
      </c>
      <c r="B206" s="10" t="str">
        <f>PARTICIPANTES!B206</f>
        <v>Atss</v>
      </c>
      <c r="C206" s="11"/>
      <c r="D206" s="11"/>
      <c r="E206" s="11"/>
      <c r="F206" s="11"/>
      <c r="G206" s="11"/>
      <c r="H206" s="11"/>
      <c r="I206" s="11"/>
      <c r="J206" s="11">
        <f>Liga!C206*Baremos!$H$4+Liga!D206*Baremos!$H$5+Liga!E206*Baremos!$H$6+Liga!F206*Baremos!$H$7+Liga!G206*Baremos!$H$8+Liga!H206*Baremos!$H$9+Liga!I206*Baremos!$H$10</f>
        <v>0</v>
      </c>
      <c r="K206" s="12"/>
    </row>
    <row r="207" spans="1:11">
      <c r="A207" s="10" t="str">
        <f>PARTICIPANTES!A207</f>
        <v>CLAUDIO IZQUIERDO</v>
      </c>
      <c r="B207" s="10" t="str">
        <f>PARTICIPANTES!B207</f>
        <v>Basauri</v>
      </c>
      <c r="C207" s="11"/>
      <c r="D207" s="11"/>
      <c r="E207" s="11"/>
      <c r="F207" s="11"/>
      <c r="G207" s="11"/>
      <c r="H207" s="11"/>
      <c r="I207" s="11"/>
      <c r="J207" s="11">
        <f>Liga!C207*Baremos!$H$4+Liga!D207*Baremos!$H$5+Liga!E207*Baremos!$H$6+Liga!F207*Baremos!$H$7+Liga!G207*Baremos!$H$8+Liga!H207*Baremos!$H$9+Liga!I207*Baremos!$H$10</f>
        <v>0</v>
      </c>
      <c r="K207" s="12"/>
    </row>
    <row r="208" spans="1:11">
      <c r="A208" s="10" t="str">
        <f>PARTICIPANTES!A208</f>
        <v>UNAI CALDERON</v>
      </c>
      <c r="B208" s="10" t="str">
        <f>PARTICIPANTES!B208</f>
        <v>Basauri</v>
      </c>
      <c r="C208" s="11"/>
      <c r="D208" s="11"/>
      <c r="E208" s="11"/>
      <c r="F208" s="11"/>
      <c r="G208" s="11"/>
      <c r="H208" s="11"/>
      <c r="I208" s="11"/>
      <c r="J208" s="11">
        <f>Liga!C208*Baremos!$H$4+Liga!D208*Baremos!$H$5+Liga!E208*Baremos!$H$6+Liga!F208*Baremos!$H$7+Liga!G208*Baremos!$H$8+Liga!H208*Baremos!$H$9+Liga!I208*Baremos!$H$10</f>
        <v>0</v>
      </c>
      <c r="K208" s="12"/>
    </row>
    <row r="209" spans="1:11">
      <c r="A209" s="10" t="str">
        <f>PARTICIPANTES!A209</f>
        <v>KOLDO CABALLERO</v>
      </c>
      <c r="B209" s="10" t="str">
        <f>PARTICIPANTES!B209</f>
        <v>Basauri</v>
      </c>
      <c r="C209" s="11"/>
      <c r="D209" s="11"/>
      <c r="E209" s="11"/>
      <c r="F209" s="11"/>
      <c r="G209" s="11"/>
      <c r="H209" s="11"/>
      <c r="I209" s="11"/>
      <c r="J209" s="11">
        <f>Liga!C209*Baremos!$H$4+Liga!D209*Baremos!$H$5+Liga!E209*Baremos!$H$6+Liga!F209*Baremos!$H$7+Liga!G209*Baremos!$H$8+Liga!H209*Baremos!$H$9+Liga!I209*Baremos!$H$10</f>
        <v>0</v>
      </c>
      <c r="K209" s="12"/>
    </row>
    <row r="210" spans="1:11">
      <c r="A210" s="10" t="str">
        <f>PARTICIPANTES!A210</f>
        <v>CRISTIAN MACARIO</v>
      </c>
      <c r="B210" s="10" t="str">
        <f>PARTICIPANTES!B210</f>
        <v>Basauri</v>
      </c>
      <c r="C210" s="11"/>
      <c r="D210" s="11"/>
      <c r="E210" s="11"/>
      <c r="F210" s="11"/>
      <c r="G210" s="11">
        <f>5+1</f>
        <v>6</v>
      </c>
      <c r="H210" s="11"/>
      <c r="I210" s="11"/>
      <c r="J210" s="11">
        <f>Liga!C210*Baremos!$H$4+Liga!D210*Baremos!$H$5+Liga!E210*Baremos!$H$6+Liga!F210*Baremos!$H$7+Liga!G210*Baremos!$H$8+Liga!H210*Baremos!$H$9+Liga!I210*Baremos!$H$10</f>
        <v>180</v>
      </c>
      <c r="K210" s="12">
        <v>45959</v>
      </c>
    </row>
    <row r="211" spans="1:11">
      <c r="A211" s="10" t="str">
        <f>PARTICIPANTES!A211</f>
        <v>IKER ARETXAGA</v>
      </c>
      <c r="B211" s="10" t="str">
        <f>PARTICIPANTES!B211</f>
        <v>Basauri</v>
      </c>
      <c r="C211" s="11"/>
      <c r="D211" s="11"/>
      <c r="E211" s="11"/>
      <c r="F211" s="11"/>
      <c r="G211" s="11">
        <f>2</f>
        <v>2</v>
      </c>
      <c r="H211" s="11"/>
      <c r="I211" s="11"/>
      <c r="J211" s="11">
        <f>Liga!C211*Baremos!$H$4+Liga!D211*Baremos!$H$5+Liga!E211*Baremos!$H$6+Liga!F211*Baremos!$H$7+Liga!G211*Baremos!$H$8+Liga!H211*Baremos!$H$9+Liga!I211*Baremos!$H$10</f>
        <v>60</v>
      </c>
      <c r="K211" s="12">
        <v>45959</v>
      </c>
    </row>
    <row r="212" spans="1:11">
      <c r="A212" s="10" t="str">
        <f>PARTICIPANTES!A212</f>
        <v>JULIAN CANO</v>
      </c>
      <c r="B212" s="10" t="str">
        <f>PARTICIPANTES!B212</f>
        <v>Basauri</v>
      </c>
      <c r="C212" s="11"/>
      <c r="D212" s="11"/>
      <c r="E212" s="11"/>
      <c r="F212" s="11"/>
      <c r="G212" s="11"/>
      <c r="H212" s="11"/>
      <c r="I212" s="11"/>
      <c r="J212" s="11">
        <f>Liga!C212*Baremos!$H$4+Liga!D212*Baremos!$H$5+Liga!E212*Baremos!$H$6+Liga!F212*Baremos!$H$7+Liga!G212*Baremos!$H$8+Liga!H212*Baremos!$H$9+Liga!I212*Baremos!$H$10</f>
        <v>0</v>
      </c>
      <c r="K212" s="12"/>
    </row>
    <row r="213" spans="1:11">
      <c r="A213" s="10" t="str">
        <f>PARTICIPANTES!A213</f>
        <v>JULEN ESESUMAGA</v>
      </c>
      <c r="B213" s="10" t="str">
        <f>PARTICIPANTES!B213</f>
        <v>Basauri</v>
      </c>
      <c r="C213" s="11"/>
      <c r="D213" s="11"/>
      <c r="E213" s="11"/>
      <c r="F213" s="11"/>
      <c r="G213" s="11">
        <f>0</f>
        <v>0</v>
      </c>
      <c r="H213" s="11"/>
      <c r="I213" s="11"/>
      <c r="J213" s="11">
        <f>Liga!C213*Baremos!$H$4+Liga!D213*Baremos!$H$5+Liga!E213*Baremos!$H$6+Liga!F213*Baremos!$H$7+Liga!G213*Baremos!$H$8+Liga!H213*Baremos!$H$9+Liga!I213*Baremos!$H$10</f>
        <v>0</v>
      </c>
      <c r="K213" s="12">
        <v>45959</v>
      </c>
    </row>
    <row r="214" spans="1:11">
      <c r="A214" s="10" t="str">
        <f>PARTICIPANTES!A214</f>
        <v>IÑAKI IMAZ</v>
      </c>
      <c r="B214" s="10" t="str">
        <f>PARTICIPANTES!B214</f>
        <v>Basauri</v>
      </c>
      <c r="C214" s="11"/>
      <c r="D214" s="11"/>
      <c r="E214" s="11"/>
      <c r="F214" s="11"/>
      <c r="G214" s="11">
        <f>0</f>
        <v>0</v>
      </c>
      <c r="H214" s="11"/>
      <c r="I214" s="11"/>
      <c r="J214" s="11">
        <f>Liga!C214*Baremos!$H$4+Liga!D214*Baremos!$H$5+Liga!E214*Baremos!$H$6+Liga!F214*Baremos!$H$7+Liga!G214*Baremos!$H$8+Liga!H214*Baremos!$H$9+Liga!I214*Baremos!$H$10</f>
        <v>0</v>
      </c>
      <c r="K214" s="12">
        <v>45959</v>
      </c>
    </row>
    <row r="215" spans="1:11">
      <c r="A215" s="10" t="str">
        <f>PARTICIPANTES!A215</f>
        <v>JOSE GUILLERMO GOMEZ</v>
      </c>
      <c r="B215" s="10" t="str">
        <f>PARTICIPANTES!B215</f>
        <v>Basauri</v>
      </c>
      <c r="C215" s="11"/>
      <c r="D215" s="11"/>
      <c r="E215" s="11"/>
      <c r="F215" s="11"/>
      <c r="G215" s="11"/>
      <c r="H215" s="11"/>
      <c r="I215" s="11"/>
      <c r="J215" s="11">
        <f>Liga!C215*Baremos!$H$4+Liga!D215*Baremos!$H$5+Liga!E215*Baremos!$H$6+Liga!F215*Baremos!$H$7+Liga!G215*Baremos!$H$8+Liga!H215*Baremos!$H$9+Liga!I215*Baremos!$H$10</f>
        <v>0</v>
      </c>
      <c r="K215" s="12"/>
    </row>
    <row r="216" spans="1:11">
      <c r="A216" s="10" t="str">
        <f>PARTICIPANTES!A216</f>
        <v>OSCAR CALDEVILLA</v>
      </c>
      <c r="B216" s="10" t="str">
        <f>PARTICIPANTES!B216</f>
        <v>Basauri</v>
      </c>
      <c r="C216" s="11"/>
      <c r="D216" s="11"/>
      <c r="E216" s="11"/>
      <c r="F216" s="11"/>
      <c r="G216" s="11">
        <f>0</f>
        <v>0</v>
      </c>
      <c r="H216" s="11"/>
      <c r="I216" s="11"/>
      <c r="J216" s="11">
        <f>Liga!C216*Baremos!$H$4+Liga!D216*Baremos!$H$5+Liga!E216*Baremos!$H$6+Liga!F216*Baremos!$H$7+Liga!G216*Baremos!$H$8+Liga!H216*Baremos!$H$9+Liga!I216*Baremos!$H$10</f>
        <v>0</v>
      </c>
      <c r="K216" s="12">
        <v>45959</v>
      </c>
    </row>
    <row r="217" spans="1:11">
      <c r="A217" s="10" t="str">
        <f>PARTICIPANTES!A217</f>
        <v>EMIL LYUTFALIEV</v>
      </c>
      <c r="B217" s="10" t="str">
        <f>PARTICIPANTES!B217</f>
        <v>Basauri</v>
      </c>
      <c r="C217" s="11"/>
      <c r="D217" s="11"/>
      <c r="E217" s="11"/>
      <c r="F217" s="11"/>
      <c r="G217" s="11"/>
      <c r="H217" s="11"/>
      <c r="I217" s="11"/>
      <c r="J217" s="11">
        <f>Liga!C217*Baremos!$H$4+Liga!D217*Baremos!$H$5+Liga!E217*Baremos!$H$6+Liga!F217*Baremos!$H$7+Liga!G217*Baremos!$H$8+Liga!H217*Baremos!$H$9+Liga!I217*Baremos!$H$10</f>
        <v>0</v>
      </c>
      <c r="K217" s="12"/>
    </row>
    <row r="218" spans="1:11">
      <c r="A218" s="10" t="str">
        <f>PARTICIPANTES!A218</f>
        <v>DIEGO HERNANDO</v>
      </c>
      <c r="B218" s="10" t="str">
        <f>PARTICIPANTES!B218</f>
        <v>Basauri</v>
      </c>
      <c r="C218" s="11"/>
      <c r="D218" s="11"/>
      <c r="E218" s="11"/>
      <c r="F218" s="11"/>
      <c r="G218" s="11"/>
      <c r="H218" s="11"/>
      <c r="I218" s="11"/>
      <c r="J218" s="11">
        <f>Liga!C218*Baremos!$H$4+Liga!D218*Baremos!$H$5+Liga!E218*Baremos!$H$6+Liga!F218*Baremos!$H$7+Liga!G218*Baremos!$H$8+Liga!H218*Baremos!$H$9+Liga!I218*Baremos!$H$10</f>
        <v>0</v>
      </c>
      <c r="K218" s="12"/>
    </row>
    <row r="219" spans="1:11">
      <c r="A219" s="10" t="str">
        <f>PARTICIPANTES!A219</f>
        <v>CELESTINO GARCIA</v>
      </c>
      <c r="B219" s="10" t="str">
        <f>PARTICIPANTES!B219</f>
        <v>Basauri</v>
      </c>
      <c r="C219" s="11"/>
      <c r="D219" s="11"/>
      <c r="E219" s="11"/>
      <c r="F219" s="11"/>
      <c r="G219" s="11"/>
      <c r="H219" s="11">
        <f>1</f>
        <v>1</v>
      </c>
      <c r="I219" s="11"/>
      <c r="J219" s="11">
        <f>Liga!C219*Baremos!$H$4+Liga!D219*Baremos!$H$5+Liga!E219*Baremos!$H$6+Liga!F219*Baremos!$H$7+Liga!G219*Baremos!$H$8+Liga!H219*Baremos!$H$9+Liga!I219*Baremos!$H$10</f>
        <v>20</v>
      </c>
      <c r="K219" s="12">
        <v>45950</v>
      </c>
    </row>
    <row r="220" spans="1:11">
      <c r="A220" s="10" t="str">
        <f>PARTICIPANTES!A220</f>
        <v>GREGORIO ORTIZ</v>
      </c>
      <c r="B220" s="10" t="str">
        <f>PARTICIPANTES!B220</f>
        <v>Basauri</v>
      </c>
      <c r="C220" s="11"/>
      <c r="D220" s="11"/>
      <c r="E220" s="11"/>
      <c r="F220" s="11"/>
      <c r="G220" s="11"/>
      <c r="H220" s="11"/>
      <c r="I220" s="11"/>
      <c r="J220" s="11">
        <f>Liga!C220*Baremos!$H$4+Liga!D220*Baremos!$H$5+Liga!E220*Baremos!$H$6+Liga!F220*Baremos!$H$7+Liga!G220*Baremos!$H$8+Liga!H220*Baremos!$H$9+Liga!I220*Baremos!$H$10</f>
        <v>0</v>
      </c>
      <c r="K220" s="12"/>
    </row>
    <row r="221" spans="1:11">
      <c r="A221" s="10" t="str">
        <f>PARTICIPANTES!A221</f>
        <v>IÑAKI RUIZ</v>
      </c>
      <c r="B221" s="10" t="str">
        <f>PARTICIPANTES!B221</f>
        <v>Basauri</v>
      </c>
      <c r="C221" s="11"/>
      <c r="D221" s="11"/>
      <c r="E221" s="11"/>
      <c r="F221" s="11"/>
      <c r="G221" s="11"/>
      <c r="H221" s="11">
        <f>1</f>
        <v>1</v>
      </c>
      <c r="I221" s="11"/>
      <c r="J221" s="11">
        <f>Liga!C221*Baremos!$H$4+Liga!D221*Baremos!$H$5+Liga!E221*Baremos!$H$6+Liga!F221*Baremos!$H$7+Liga!G221*Baremos!$H$8+Liga!H221*Baremos!$H$9+Liga!I221*Baremos!$H$10</f>
        <v>20</v>
      </c>
      <c r="K221" s="12">
        <v>45950</v>
      </c>
    </row>
    <row r="222" spans="1:11">
      <c r="A222" s="10" t="str">
        <f>PARTICIPANTES!A222</f>
        <v>MARKEL MORIANO</v>
      </c>
      <c r="B222" s="10" t="str">
        <f>PARTICIPANTES!B222</f>
        <v>Basauri</v>
      </c>
      <c r="C222" s="11"/>
      <c r="D222" s="11"/>
      <c r="E222" s="11"/>
      <c r="F222" s="11"/>
      <c r="G222" s="11"/>
      <c r="H222" s="11">
        <f>2</f>
        <v>2</v>
      </c>
      <c r="I222" s="11"/>
      <c r="J222" s="11">
        <f>Liga!C222*Baremos!$H$4+Liga!D222*Baremos!$H$5+Liga!E222*Baremos!$H$6+Liga!F222*Baremos!$H$7+Liga!G222*Baremos!$H$8+Liga!H222*Baremos!$H$9+Liga!I222*Baremos!$H$10</f>
        <v>40</v>
      </c>
      <c r="K222" s="12">
        <v>45950</v>
      </c>
    </row>
    <row r="223" spans="1:11">
      <c r="A223" s="10" t="str">
        <f>PARTICIPANTES!A223</f>
        <v>HUGO CALDEVILLA</v>
      </c>
      <c r="B223" s="10" t="str">
        <f>PARTICIPANTES!B223</f>
        <v>Basauri</v>
      </c>
      <c r="C223" s="11"/>
      <c r="D223" s="11"/>
      <c r="E223" s="11"/>
      <c r="F223" s="11"/>
      <c r="G223" s="11"/>
      <c r="H223" s="11"/>
      <c r="I223" s="11"/>
      <c r="J223" s="11">
        <f>Liga!C223*Baremos!$H$4+Liga!D223*Baremos!$H$5+Liga!E223*Baremos!$H$6+Liga!F223*Baremos!$H$7+Liga!G223*Baremos!$H$8+Liga!H223*Baremos!$H$9+Liga!I223*Baremos!$H$10</f>
        <v>0</v>
      </c>
      <c r="K223" s="12"/>
    </row>
    <row r="224" spans="1:11">
      <c r="A224" s="10" t="str">
        <f>PARTICIPANTES!A224</f>
        <v>FERNANDO GARCIA</v>
      </c>
      <c r="B224" s="10" t="str">
        <f>PARTICIPANTES!B224</f>
        <v>Beraun</v>
      </c>
      <c r="C224" s="11"/>
      <c r="D224" s="11"/>
      <c r="E224" s="11"/>
      <c r="F224" s="11"/>
      <c r="G224" s="11"/>
      <c r="H224" s="11"/>
      <c r="I224" s="11"/>
      <c r="J224" s="11">
        <f>Liga!C224*Baremos!$H$4+Liga!D224*Baremos!$H$5+Liga!E224*Baremos!$H$6+Liga!F224*Baremos!$H$7+Liga!G224*Baremos!$H$8+Liga!H224*Baremos!$H$9+Liga!I224*Baremos!$H$10</f>
        <v>0</v>
      </c>
      <c r="K224" s="12"/>
    </row>
    <row r="225" spans="1:11">
      <c r="A225" s="10" t="str">
        <f>PARTICIPANTES!A225</f>
        <v>MARKUS HERMAN</v>
      </c>
      <c r="B225" s="10" t="str">
        <f>PARTICIPANTES!B225</f>
        <v>Beraun</v>
      </c>
      <c r="C225" s="11"/>
      <c r="D225" s="11"/>
      <c r="E225" s="11"/>
      <c r="F225" s="11"/>
      <c r="G225" s="11"/>
      <c r="H225" s="11"/>
      <c r="I225" s="11"/>
      <c r="J225" s="11">
        <f>Liga!C225*Baremos!$H$4+Liga!D225*Baremos!$H$5+Liga!E225*Baremos!$H$6+Liga!F225*Baremos!$H$7+Liga!G225*Baremos!$H$8+Liga!H225*Baremos!$H$9+Liga!I225*Baremos!$H$10</f>
        <v>0</v>
      </c>
      <c r="K225" s="12"/>
    </row>
    <row r="226" spans="1:11">
      <c r="A226" s="10" t="str">
        <f>PARTICIPANTES!A226</f>
        <v>GUILLERMO ESPINOSA</v>
      </c>
      <c r="B226" s="10" t="str">
        <f>PARTICIPANTES!B226</f>
        <v>Beraun</v>
      </c>
      <c r="C226" s="11"/>
      <c r="D226" s="11"/>
      <c r="E226" s="11"/>
      <c r="F226" s="11"/>
      <c r="G226" s="11"/>
      <c r="H226" s="11"/>
      <c r="I226" s="11"/>
      <c r="J226" s="11">
        <f>Liga!C226*Baremos!$H$4+Liga!D226*Baremos!$H$5+Liga!E226*Baremos!$H$6+Liga!F226*Baremos!$H$7+Liga!G226*Baremos!$H$8+Liga!H226*Baremos!$H$9+Liga!I226*Baremos!$H$10</f>
        <v>0</v>
      </c>
      <c r="K226" s="12"/>
    </row>
    <row r="227" spans="1:11">
      <c r="A227" s="10" t="str">
        <f>PARTICIPANTES!A227</f>
        <v>JAVIER CORTES</v>
      </c>
      <c r="B227" s="10" t="str">
        <f>PARTICIPANTES!B227</f>
        <v>Beraun</v>
      </c>
      <c r="C227" s="11"/>
      <c r="D227" s="11"/>
      <c r="E227" s="11"/>
      <c r="F227" s="11"/>
      <c r="G227" s="11"/>
      <c r="H227" s="11"/>
      <c r="I227" s="11"/>
      <c r="J227" s="11">
        <f>Liga!C227*Baremos!$H$4+Liga!D227*Baremos!$H$5+Liga!E227*Baremos!$H$6+Liga!F227*Baremos!$H$7+Liga!G227*Baremos!$H$8+Liga!H227*Baremos!$H$9+Liga!I227*Baremos!$H$10</f>
        <v>0</v>
      </c>
      <c r="K227" s="12"/>
    </row>
    <row r="228" spans="1:11">
      <c r="A228" s="10" t="str">
        <f>PARTICIPANTES!A228</f>
        <v>ANDONI FERNANDEZ DE ORTEGA</v>
      </c>
      <c r="B228" s="10" t="str">
        <f>PARTICIPANTES!B228</f>
        <v>Beraun</v>
      </c>
      <c r="C228" s="11"/>
      <c r="D228" s="11"/>
      <c r="E228" s="11"/>
      <c r="F228" s="11"/>
      <c r="G228" s="11"/>
      <c r="H228" s="11"/>
      <c r="I228" s="11"/>
      <c r="J228" s="11">
        <f>Liga!C228*Baremos!$H$4+Liga!D228*Baremos!$H$5+Liga!E228*Baremos!$H$6+Liga!F228*Baremos!$H$7+Liga!G228*Baremos!$H$8+Liga!H228*Baremos!$H$9+Liga!I228*Baremos!$H$10</f>
        <v>0</v>
      </c>
      <c r="K228" s="12"/>
    </row>
    <row r="229" spans="1:11">
      <c r="A229" s="10" t="str">
        <f>PARTICIPANTES!A229</f>
        <v>JUAN ANTONIO FERNANDEZ DE ORTEGA</v>
      </c>
      <c r="B229" s="10" t="str">
        <f>PARTICIPANTES!B229</f>
        <v>Beraun</v>
      </c>
      <c r="C229" s="11"/>
      <c r="D229" s="11"/>
      <c r="E229" s="11"/>
      <c r="F229" s="11"/>
      <c r="G229" s="11"/>
      <c r="H229" s="11"/>
      <c r="I229" s="11"/>
      <c r="J229" s="11">
        <f>Liga!C229*Baremos!$H$4+Liga!D229*Baremos!$H$5+Liga!E229*Baremos!$H$6+Liga!F229*Baremos!$H$7+Liga!G229*Baremos!$H$8+Liga!H229*Baremos!$H$9+Liga!I229*Baremos!$H$10</f>
        <v>0</v>
      </c>
      <c r="K229" s="12"/>
    </row>
    <row r="230" spans="1:11">
      <c r="A230" s="10" t="str">
        <f>PARTICIPANTES!A230</f>
        <v>AIMAR REBOLLO</v>
      </c>
      <c r="B230" s="10" t="str">
        <f>PARTICIPANTES!B230</f>
        <v>Beraun</v>
      </c>
      <c r="C230" s="11"/>
      <c r="D230" s="11"/>
      <c r="E230" s="11"/>
      <c r="F230" s="11"/>
      <c r="G230" s="11"/>
      <c r="H230" s="11"/>
      <c r="I230" s="11"/>
      <c r="J230" s="11">
        <f>Liga!C230*Baremos!$H$4+Liga!D230*Baremos!$H$5+Liga!E230*Baremos!$H$6+Liga!F230*Baremos!$H$7+Liga!G230*Baremos!$H$8+Liga!H230*Baremos!$H$9+Liga!I230*Baremos!$H$10</f>
        <v>0</v>
      </c>
      <c r="K230" s="12"/>
    </row>
    <row r="231" spans="1:11">
      <c r="A231" s="10" t="str">
        <f>PARTICIPANTES!A231</f>
        <v>INES ARANA</v>
      </c>
      <c r="B231" s="10" t="str">
        <f>PARTICIPANTES!B231</f>
        <v>Beti Prest</v>
      </c>
      <c r="C231" s="11"/>
      <c r="D231" s="11"/>
      <c r="E231" s="11"/>
      <c r="F231" s="11"/>
      <c r="G231" s="11"/>
      <c r="H231" s="11"/>
      <c r="I231" s="11"/>
      <c r="J231" s="11">
        <f>Liga!C231*Baremos!$H$4+Liga!D231*Baremos!$H$5+Liga!E231*Baremos!$H$6+Liga!F231*Baremos!$H$7+Liga!G231*Baremos!$H$8+Liga!H231*Baremos!$H$9+Liga!I231*Baremos!$H$10</f>
        <v>0</v>
      </c>
      <c r="K231" s="12"/>
    </row>
    <row r="232" spans="1:11">
      <c r="A232" s="10" t="str">
        <f>PARTICIPANTES!A232</f>
        <v>AITOR INTXAURRAGA</v>
      </c>
      <c r="B232" s="10" t="str">
        <f>PARTICIPANTES!B232</f>
        <v>Beti Prest</v>
      </c>
      <c r="C232" s="11"/>
      <c r="D232" s="11"/>
      <c r="E232" s="11"/>
      <c r="F232" s="11"/>
      <c r="G232" s="11"/>
      <c r="H232" s="11"/>
      <c r="I232" s="11"/>
      <c r="J232" s="11">
        <f>Liga!C232*Baremos!$H$4+Liga!D232*Baremos!$H$5+Liga!E232*Baremos!$H$6+Liga!F232*Baremos!$H$7+Liga!G232*Baremos!$H$8+Liga!H232*Baremos!$H$9+Liga!I232*Baremos!$H$10</f>
        <v>0</v>
      </c>
      <c r="K232" s="12"/>
    </row>
    <row r="233" spans="1:11">
      <c r="A233" s="10" t="str">
        <f>PARTICIPANTES!A233</f>
        <v>VICTOR PERALTA</v>
      </c>
      <c r="B233" s="10" t="str">
        <f>PARTICIPANTES!B233</f>
        <v>Beti Prest</v>
      </c>
      <c r="C233" s="11"/>
      <c r="D233" s="11"/>
      <c r="E233" s="11"/>
      <c r="F233" s="11"/>
      <c r="G233" s="11"/>
      <c r="H233" s="11"/>
      <c r="I233" s="11"/>
      <c r="J233" s="11">
        <f>Liga!C233*Baremos!$H$4+Liga!D233*Baremos!$H$5+Liga!E233*Baremos!$H$6+Liga!F233*Baremos!$H$7+Liga!G233*Baremos!$H$8+Liga!H233*Baremos!$H$9+Liga!I233*Baremos!$H$10</f>
        <v>0</v>
      </c>
      <c r="K233" s="12"/>
    </row>
    <row r="234" spans="1:11">
      <c r="A234" s="10" t="str">
        <f>PARTICIPANTES!A234</f>
        <v>TZU HUI KUO</v>
      </c>
      <c r="B234" s="10" t="str">
        <f>PARTICIPANTES!B234</f>
        <v>Beti Prest</v>
      </c>
      <c r="C234" s="11"/>
      <c r="D234" s="11"/>
      <c r="E234" s="11"/>
      <c r="F234" s="11"/>
      <c r="G234" s="11"/>
      <c r="H234" s="11"/>
      <c r="I234" s="11">
        <f>5+3</f>
        <v>8</v>
      </c>
      <c r="J234" s="11">
        <f>Liga!C234*Baremos!$H$4+Liga!D234*Baremos!$H$5+Liga!E234*Baremos!$H$6+Liga!F234*Baremos!$H$7+Liga!G234*Baremos!$H$8+Liga!H234*Baremos!$H$9+Liga!I234*Baremos!$H$10</f>
        <v>80</v>
      </c>
      <c r="K234" s="12">
        <v>45959</v>
      </c>
    </row>
    <row r="235" spans="1:11">
      <c r="A235" s="10" t="str">
        <f>PARTICIPANTES!A235</f>
        <v>NEREA QING MADRIGAL</v>
      </c>
      <c r="B235" s="10" t="str">
        <f>PARTICIPANTES!B235</f>
        <v>Beti Prest</v>
      </c>
      <c r="C235" s="11"/>
      <c r="D235" s="11"/>
      <c r="E235" s="11"/>
      <c r="F235" s="11"/>
      <c r="G235" s="11"/>
      <c r="H235" s="11"/>
      <c r="I235" s="11"/>
      <c r="J235" s="11">
        <f>Liga!C235*Baremos!$H$4+Liga!D235*Baremos!$H$5+Liga!E235*Baremos!$H$6+Liga!F235*Baremos!$H$7+Liga!G235*Baremos!$H$8+Liga!H235*Baremos!$H$9+Liga!I235*Baremos!$H$10</f>
        <v>0</v>
      </c>
      <c r="K235" s="12"/>
    </row>
    <row r="236" spans="1:11">
      <c r="A236" s="10" t="str">
        <f>PARTICIPANTES!A236</f>
        <v>JORGE GARCÍA</v>
      </c>
      <c r="B236" s="10" t="str">
        <f>PARTICIPANTES!B236</f>
        <v>Beti Prest</v>
      </c>
      <c r="C236" s="11"/>
      <c r="D236" s="11"/>
      <c r="E236" s="11"/>
      <c r="F236" s="11"/>
      <c r="G236" s="11"/>
      <c r="H236" s="11"/>
      <c r="I236" s="11"/>
      <c r="J236" s="11">
        <f>Liga!C236*Baremos!$H$4+Liga!D236*Baremos!$H$5+Liga!E236*Baremos!$H$6+Liga!F236*Baremos!$H$7+Liga!G236*Baremos!$H$8+Liga!H236*Baremos!$H$9+Liga!I236*Baremos!$H$10</f>
        <v>0</v>
      </c>
      <c r="K236" s="12"/>
    </row>
    <row r="237" spans="1:11">
      <c r="A237" s="10" t="str">
        <f>PARTICIPANTES!A237</f>
        <v>DANIEL DIEZ</v>
      </c>
      <c r="B237" s="10" t="str">
        <f>PARTICIPANTES!B237</f>
        <v>Beti Prest</v>
      </c>
      <c r="C237" s="11"/>
      <c r="D237" s="11"/>
      <c r="E237" s="11"/>
      <c r="F237" s="11"/>
      <c r="G237" s="11"/>
      <c r="H237" s="11"/>
      <c r="I237" s="11"/>
      <c r="J237" s="11">
        <f>Liga!C237*Baremos!$H$4+Liga!D237*Baremos!$H$5+Liga!E237*Baremos!$H$6+Liga!F237*Baremos!$H$7+Liga!G237*Baremos!$H$8+Liga!H237*Baremos!$H$9+Liga!I237*Baremos!$H$10</f>
        <v>0</v>
      </c>
      <c r="K237" s="12"/>
    </row>
    <row r="238" spans="1:11">
      <c r="A238" s="10" t="str">
        <f>PARTICIPANTES!A238</f>
        <v>SERGIO HERIZ</v>
      </c>
      <c r="B238" s="10" t="str">
        <f>PARTICIPANTES!B238</f>
        <v>Beti Prest</v>
      </c>
      <c r="C238" s="11"/>
      <c r="D238" s="11"/>
      <c r="E238" s="11"/>
      <c r="F238" s="11"/>
      <c r="G238" s="11"/>
      <c r="H238" s="11"/>
      <c r="I238" s="11"/>
      <c r="J238" s="11">
        <f>Liga!C238*Baremos!$H$4+Liga!D238*Baremos!$H$5+Liga!E238*Baremos!$H$6+Liga!F238*Baremos!$H$7+Liga!G238*Baremos!$H$8+Liga!H238*Baremos!$H$9+Liga!I238*Baremos!$H$10</f>
        <v>0</v>
      </c>
      <c r="K238" s="12"/>
    </row>
    <row r="239" spans="1:11">
      <c r="A239" s="10" t="str">
        <f>PARTICIPANTES!A239</f>
        <v>DAVID DE LA VEGA</v>
      </c>
      <c r="B239" s="10" t="str">
        <f>PARTICIPANTES!B239</f>
        <v>Beti Prest</v>
      </c>
      <c r="C239" s="11"/>
      <c r="D239" s="11"/>
      <c r="E239" s="11"/>
      <c r="F239" s="11"/>
      <c r="G239" s="11"/>
      <c r="H239" s="11"/>
      <c r="I239" s="11"/>
      <c r="J239" s="11">
        <f>Liga!C239*Baremos!$H$4+Liga!D239*Baremos!$H$5+Liga!E239*Baremos!$H$6+Liga!F239*Baremos!$H$7+Liga!G239*Baremos!$H$8+Liga!H239*Baremos!$H$9+Liga!I239*Baremos!$H$10</f>
        <v>0</v>
      </c>
      <c r="K239" s="12"/>
    </row>
    <row r="240" spans="1:11">
      <c r="A240" s="10" t="str">
        <f>PARTICIPANTES!A240</f>
        <v>ALEXEI EMELIANOV</v>
      </c>
      <c r="B240" s="10" t="str">
        <f>PARTICIPANTES!B240</f>
        <v xml:space="preserve">Fortuna </v>
      </c>
      <c r="C240" s="11"/>
      <c r="D240" s="11"/>
      <c r="E240" s="11"/>
      <c r="F240" s="11"/>
      <c r="G240" s="11"/>
      <c r="H240" s="11"/>
      <c r="I240" s="11"/>
      <c r="J240" s="11">
        <f>Liga!C240*Baremos!$H$4+Liga!D240*Baremos!$H$5+Liga!E240*Baremos!$H$6+Liga!F240*Baremos!$H$7+Liga!G240*Baremos!$H$8+Liga!H240*Baremos!$H$9+Liga!I240*Baremos!$H$10</f>
        <v>0</v>
      </c>
      <c r="K240" s="12"/>
    </row>
    <row r="241" spans="1:11">
      <c r="A241" s="10" t="str">
        <f>PARTICIPANTES!A241</f>
        <v>VICTOR SOTO</v>
      </c>
      <c r="B241" s="10" t="str">
        <f>PARTICIPANTES!B241</f>
        <v>Lautaro</v>
      </c>
      <c r="C241" s="11"/>
      <c r="D241" s="11"/>
      <c r="E241" s="11"/>
      <c r="F241" s="11"/>
      <c r="G241" s="11">
        <f>5</f>
        <v>5</v>
      </c>
      <c r="H241" s="11"/>
      <c r="I241" s="11"/>
      <c r="J241" s="11">
        <f>Liga!C241*Baremos!$H$4+Liga!D241*Baremos!$H$5+Liga!E241*Baremos!$H$6+Liga!F241*Baremos!$H$7+Liga!G241*Baremos!$H$8+Liga!H241*Baremos!$H$9+Liga!I241*Baremos!$H$10</f>
        <v>150</v>
      </c>
      <c r="K241" s="12">
        <v>45959</v>
      </c>
    </row>
    <row r="242" spans="1:11">
      <c r="A242" s="10" t="str">
        <f>PARTICIPANTES!A242</f>
        <v>PEDRO ALESON</v>
      </c>
      <c r="B242" s="10" t="str">
        <f>PARTICIPANTES!B242</f>
        <v>Lautaro</v>
      </c>
      <c r="C242" s="11"/>
      <c r="D242" s="11"/>
      <c r="E242" s="11"/>
      <c r="F242" s="11"/>
      <c r="G242" s="11"/>
      <c r="H242" s="11"/>
      <c r="I242" s="11"/>
      <c r="J242" s="11">
        <f>Liga!C242*Baremos!$H$4+Liga!D242*Baremos!$H$5+Liga!E242*Baremos!$H$6+Liga!F242*Baremos!$H$7+Liga!G242*Baremos!$H$8+Liga!H242*Baremos!$H$9+Liga!I242*Baremos!$H$10</f>
        <v>0</v>
      </c>
      <c r="K242" s="12"/>
    </row>
    <row r="243" spans="1:11">
      <c r="A243" s="10" t="str">
        <f>PARTICIPANTES!A243</f>
        <v>JOSE ANTONIO BLANCO</v>
      </c>
      <c r="B243" s="10" t="str">
        <f>PARTICIPANTES!B243</f>
        <v>Lautaro</v>
      </c>
      <c r="C243" s="11"/>
      <c r="D243" s="11"/>
      <c r="E243" s="11"/>
      <c r="F243" s="11"/>
      <c r="G243" s="11"/>
      <c r="H243" s="11"/>
      <c r="I243" s="11"/>
      <c r="J243" s="11">
        <f>Liga!C243*Baremos!$H$4+Liga!D243*Baremos!$H$5+Liga!E243*Baremos!$H$6+Liga!F243*Baremos!$H$7+Liga!G243*Baremos!$H$8+Liga!H243*Baremos!$H$9+Liga!I243*Baremos!$H$10</f>
        <v>0</v>
      </c>
      <c r="K243" s="12"/>
    </row>
    <row r="244" spans="1:11">
      <c r="A244" s="10" t="str">
        <f>PARTICIPANTES!A244</f>
        <v>SAMUEL MARTINEZ</v>
      </c>
      <c r="B244" s="10" t="str">
        <f>PARTICIPANTES!B244</f>
        <v>Lautaro</v>
      </c>
      <c r="C244" s="11"/>
      <c r="D244" s="11"/>
      <c r="E244" s="11"/>
      <c r="F244" s="11"/>
      <c r="G244" s="11"/>
      <c r="H244" s="11"/>
      <c r="I244" s="11"/>
      <c r="J244" s="11">
        <f>Liga!C244*Baremos!$H$4+Liga!D244*Baremos!$H$5+Liga!E244*Baremos!$H$6+Liga!F244*Baremos!$H$7+Liga!G244*Baremos!$H$8+Liga!H244*Baremos!$H$9+Liga!I244*Baremos!$H$10</f>
        <v>0</v>
      </c>
      <c r="K244" s="12"/>
    </row>
    <row r="245" spans="1:11">
      <c r="A245" s="10" t="str">
        <f>PARTICIPANTES!A245</f>
        <v>IÑIGO LOPEZ</v>
      </c>
      <c r="B245" s="10" t="str">
        <f>PARTICIPANTES!B245</f>
        <v>Lautaro</v>
      </c>
      <c r="C245" s="11"/>
      <c r="D245" s="11"/>
      <c r="E245" s="11"/>
      <c r="F245" s="11"/>
      <c r="G245" s="11">
        <f>1+2</f>
        <v>3</v>
      </c>
      <c r="H245" s="11"/>
      <c r="I245" s="11"/>
      <c r="J245" s="11">
        <f>Liga!C245*Baremos!$H$4+Liga!D245*Baremos!$H$5+Liga!E245*Baremos!$H$6+Liga!F245*Baremos!$H$7+Liga!G245*Baremos!$H$8+Liga!H245*Baremos!$H$9+Liga!I245*Baremos!$H$10</f>
        <v>90</v>
      </c>
      <c r="K245" s="12">
        <v>45959</v>
      </c>
    </row>
    <row r="246" spans="1:11">
      <c r="A246" s="10" t="str">
        <f>PARTICIPANTES!A246</f>
        <v>IXAI RODRIGUEZ</v>
      </c>
      <c r="B246" s="10" t="str">
        <f>PARTICIPANTES!B246</f>
        <v>Gailak</v>
      </c>
      <c r="C246" s="11"/>
      <c r="D246" s="11"/>
      <c r="E246" s="11"/>
      <c r="F246" s="11"/>
      <c r="G246" s="11">
        <f>3+1</f>
        <v>4</v>
      </c>
      <c r="H246" s="11"/>
      <c r="I246" s="11"/>
      <c r="J246" s="11">
        <f>Liga!C246*Baremos!$H$4+Liga!D246*Baremos!$H$5+Liga!E246*Baremos!$H$6+Liga!F246*Baremos!$H$7+Liga!G246*Baremos!$H$8+Liga!H246*Baremos!$H$9+Liga!I246*Baremos!$H$10</f>
        <v>120</v>
      </c>
      <c r="K246" s="12">
        <v>45959</v>
      </c>
    </row>
    <row r="247" spans="1:11">
      <c r="A247" s="10" t="str">
        <f>PARTICIPANTES!A247</f>
        <v>ALEXANDER CASTILLO</v>
      </c>
      <c r="B247" s="10" t="str">
        <f>PARTICIPANTES!B247</f>
        <v>Gailak</v>
      </c>
      <c r="C247" s="11"/>
      <c r="D247" s="11"/>
      <c r="E247" s="11"/>
      <c r="F247" s="11"/>
      <c r="G247" s="11">
        <f>0</f>
        <v>0</v>
      </c>
      <c r="H247" s="11"/>
      <c r="I247" s="11"/>
      <c r="J247" s="11">
        <f>Liga!C247*Baremos!$H$4+Liga!D247*Baremos!$H$5+Liga!E247*Baremos!$H$6+Liga!F247*Baremos!$H$7+Liga!G247*Baremos!$H$8+Liga!H247*Baremos!$H$9+Liga!I247*Baremos!$H$10</f>
        <v>0</v>
      </c>
      <c r="K247" s="12">
        <v>45959</v>
      </c>
    </row>
    <row r="248" spans="1:11">
      <c r="A248" s="10" t="str">
        <f>PARTICIPANTES!A248</f>
        <v>UNAI ARMAS</v>
      </c>
      <c r="B248" s="10" t="str">
        <f>PARTICIPANTES!B248</f>
        <v>Gailak</v>
      </c>
      <c r="C248" s="11"/>
      <c r="D248" s="11"/>
      <c r="E248" s="11"/>
      <c r="F248" s="11"/>
      <c r="G248" s="11">
        <f>1</f>
        <v>1</v>
      </c>
      <c r="H248" s="11"/>
      <c r="I248" s="11"/>
      <c r="J248" s="11">
        <f>Liga!C248*Baremos!$H$4+Liga!D248*Baremos!$H$5+Liga!E248*Baremos!$H$6+Liga!F248*Baremos!$H$7+Liga!G248*Baremos!$H$8+Liga!H248*Baremos!$H$9+Liga!I248*Baremos!$H$10</f>
        <v>30</v>
      </c>
      <c r="K248" s="12">
        <v>45959</v>
      </c>
    </row>
    <row r="249" spans="1:11">
      <c r="A249" s="10" t="str">
        <f>PARTICIPANTES!A249</f>
        <v>JAVIER ORTEGA</v>
      </c>
      <c r="B249" s="10" t="str">
        <f>PARTICIPANTES!B249</f>
        <v>Gailak</v>
      </c>
      <c r="C249" s="11"/>
      <c r="D249" s="11"/>
      <c r="E249" s="11"/>
      <c r="F249" s="11"/>
      <c r="G249" s="11"/>
      <c r="H249" s="11">
        <f>0</f>
        <v>0</v>
      </c>
      <c r="I249" s="11"/>
      <c r="J249" s="11">
        <f>Liga!C249*Baremos!$H$4+Liga!D249*Baremos!$H$5+Liga!E249*Baremos!$H$6+Liga!F249*Baremos!$H$7+Liga!G249*Baremos!$H$8+Liga!H249*Baremos!$H$9+Liga!I249*Baremos!$H$10</f>
        <v>0</v>
      </c>
      <c r="K249" s="12">
        <v>45950</v>
      </c>
    </row>
    <row r="250" spans="1:11">
      <c r="A250" s="10" t="str">
        <f>PARTICIPANTES!A250</f>
        <v>JOKIN REGUERO</v>
      </c>
      <c r="B250" s="10" t="str">
        <f>PARTICIPANTES!B250</f>
        <v>Gailak</v>
      </c>
      <c r="C250" s="11"/>
      <c r="D250" s="11"/>
      <c r="E250" s="11"/>
      <c r="F250" s="11"/>
      <c r="G250" s="11"/>
      <c r="H250" s="11">
        <f>1</f>
        <v>1</v>
      </c>
      <c r="I250" s="11"/>
      <c r="J250" s="11">
        <f>Liga!C250*Baremos!$H$4+Liga!D250*Baremos!$H$5+Liga!E250*Baremos!$H$6+Liga!F250*Baremos!$H$7+Liga!G250*Baremos!$H$8+Liga!H250*Baremos!$H$9+Liga!I250*Baremos!$H$10</f>
        <v>20</v>
      </c>
      <c r="K250" s="12">
        <v>45950</v>
      </c>
    </row>
    <row r="251" spans="1:11">
      <c r="A251" s="10" t="str">
        <f>PARTICIPANTES!A251</f>
        <v>JESUS MARIA PLAZA</v>
      </c>
      <c r="B251" s="10" t="str">
        <f>PARTICIPANTES!B251</f>
        <v>Gailak</v>
      </c>
      <c r="C251" s="11"/>
      <c r="D251" s="11"/>
      <c r="E251" s="11"/>
      <c r="F251" s="11"/>
      <c r="G251" s="11"/>
      <c r="H251" s="11"/>
      <c r="I251" s="11"/>
      <c r="J251" s="11">
        <f>Liga!C251*Baremos!$H$4+Liga!D251*Baremos!$H$5+Liga!E251*Baremos!$H$6+Liga!F251*Baremos!$H$7+Liga!G251*Baremos!$H$8+Liga!H251*Baremos!$H$9+Liga!I251*Baremos!$H$10</f>
        <v>0</v>
      </c>
      <c r="K251" s="12"/>
    </row>
    <row r="252" spans="1:11">
      <c r="A252" s="10" t="str">
        <f>PARTICIPANTES!A252</f>
        <v>ERLANTZ FONSECA</v>
      </c>
      <c r="B252" s="10" t="str">
        <f>PARTICIPANTES!B252</f>
        <v>Gailak</v>
      </c>
      <c r="C252" s="11"/>
      <c r="D252" s="11"/>
      <c r="E252" s="11"/>
      <c r="F252" s="11"/>
      <c r="G252" s="11">
        <f>3+2+2</f>
        <v>7</v>
      </c>
      <c r="H252" s="11"/>
      <c r="I252" s="11"/>
      <c r="J252" s="11">
        <f>Liga!C252*Baremos!$H$4+Liga!D252*Baremos!$H$5+Liga!E252*Baremos!$H$6+Liga!F252*Baremos!$H$7+Liga!G252*Baremos!$H$8+Liga!H252*Baremos!$H$9+Liga!I252*Baremos!$H$10</f>
        <v>210</v>
      </c>
      <c r="K252" s="12">
        <v>45959</v>
      </c>
    </row>
    <row r="253" spans="1:11">
      <c r="A253" s="10" t="str">
        <f>PARTICIPANTES!A253</f>
        <v>JORGE TEJEDOR</v>
      </c>
      <c r="B253" s="10" t="str">
        <f>PARTICIPANTES!B253</f>
        <v>Gailak</v>
      </c>
      <c r="C253" s="11"/>
      <c r="D253" s="11"/>
      <c r="E253" s="11"/>
      <c r="F253" s="11"/>
      <c r="G253" s="11">
        <f>0</f>
        <v>0</v>
      </c>
      <c r="H253" s="11"/>
      <c r="I253" s="11"/>
      <c r="J253" s="11">
        <f>Liga!C253*Baremos!$H$4+Liga!D253*Baremos!$H$5+Liga!E253*Baremos!$H$6+Liga!F253*Baremos!$H$7+Liga!G253*Baremos!$H$8+Liga!H253*Baremos!$H$9+Liga!I253*Baremos!$H$10</f>
        <v>0</v>
      </c>
      <c r="K253" s="12">
        <v>45959</v>
      </c>
    </row>
    <row r="254" spans="1:11">
      <c r="A254" s="10" t="str">
        <f>PARTICIPANTES!A254</f>
        <v>DAMIAN CAJARAVILLE</v>
      </c>
      <c r="B254" s="10" t="str">
        <f>PARTICIPANTES!B254</f>
        <v>Gailak</v>
      </c>
      <c r="C254" s="11"/>
      <c r="D254" s="11"/>
      <c r="E254" s="11"/>
      <c r="F254" s="11"/>
      <c r="G254" s="11"/>
      <c r="H254" s="11"/>
      <c r="I254" s="11"/>
      <c r="J254" s="11">
        <f>Liga!C254*Baremos!$H$4+Liga!D254*Baremos!$H$5+Liga!E254*Baremos!$H$6+Liga!F254*Baremos!$H$7+Liga!G254*Baremos!$H$8+Liga!H254*Baremos!$H$9+Liga!I254*Baremos!$H$10</f>
        <v>0</v>
      </c>
      <c r="K254" s="12"/>
    </row>
    <row r="255" spans="1:11">
      <c r="A255" s="10" t="str">
        <f>PARTICIPANTES!A255</f>
        <v>MARTINS NOSA</v>
      </c>
      <c r="B255" s="10" t="str">
        <f>PARTICIPANTES!B255</f>
        <v>Gailak</v>
      </c>
      <c r="C255" s="11"/>
      <c r="D255" s="11"/>
      <c r="E255" s="11"/>
      <c r="F255" s="11"/>
      <c r="G255" s="11"/>
      <c r="H255" s="11">
        <f>3+3</f>
        <v>6</v>
      </c>
      <c r="I255" s="11"/>
      <c r="J255" s="11">
        <f>Liga!C255*Baremos!$H$4+Liga!D255*Baremos!$H$5+Liga!E255*Baremos!$H$6+Liga!F255*Baremos!$H$7+Liga!G255*Baremos!$H$8+Liga!H255*Baremos!$H$9+Liga!I255*Baremos!$H$10</f>
        <v>120</v>
      </c>
      <c r="K255" s="12">
        <v>45950</v>
      </c>
    </row>
    <row r="256" spans="1:11">
      <c r="A256" s="10" t="str">
        <f>PARTICIPANTES!A256</f>
        <v>NICU RADEANU</v>
      </c>
      <c r="B256" s="10" t="str">
        <f>PARTICIPANTES!B256</f>
        <v>Gailak</v>
      </c>
      <c r="C256" s="11"/>
      <c r="D256" s="11"/>
      <c r="E256" s="11"/>
      <c r="F256" s="11"/>
      <c r="G256" s="11"/>
      <c r="H256" s="11">
        <f>2+2</f>
        <v>4</v>
      </c>
      <c r="I256" s="11"/>
      <c r="J256" s="11">
        <f>Liga!C256*Baremos!$H$4+Liga!D256*Baremos!$H$5+Liga!E256*Baremos!$H$6+Liga!F256*Baremos!$H$7+Liga!G256*Baremos!$H$8+Liga!H256*Baremos!$H$9+Liga!I256*Baremos!$H$10</f>
        <v>80</v>
      </c>
      <c r="K256" s="12">
        <v>45950</v>
      </c>
    </row>
    <row r="257" spans="1:11">
      <c r="A257" s="10" t="str">
        <f>PARTICIPANTES!A257</f>
        <v>ALEXANDER ABAIGAR</v>
      </c>
      <c r="B257" s="10" t="str">
        <f>PARTICIPANTES!B257</f>
        <v>Gailak</v>
      </c>
      <c r="C257" s="11"/>
      <c r="D257" s="11"/>
      <c r="E257" s="11"/>
      <c r="F257" s="11"/>
      <c r="G257" s="11"/>
      <c r="H257" s="11">
        <f>2+1</f>
        <v>3</v>
      </c>
      <c r="I257" s="11"/>
      <c r="J257" s="11">
        <f>Liga!C257*Baremos!$H$4+Liga!D257*Baremos!$H$5+Liga!E257*Baremos!$H$6+Liga!F257*Baremos!$H$7+Liga!G257*Baremos!$H$8+Liga!H257*Baremos!$H$9+Liga!I257*Baremos!$H$10</f>
        <v>60</v>
      </c>
      <c r="K257" s="12">
        <v>45950</v>
      </c>
    </row>
    <row r="258" spans="1:11">
      <c r="A258" s="10" t="str">
        <f>PARTICIPANTES!A258</f>
        <v xml:space="preserve">UNAI MARTINEZ DE ZUAZO </v>
      </c>
      <c r="B258" s="10" t="str">
        <f>PARTICIPANTES!B258</f>
        <v>Gasteiz</v>
      </c>
      <c r="C258" s="11"/>
      <c r="D258" s="11"/>
      <c r="E258" s="11"/>
      <c r="F258" s="11"/>
      <c r="G258" s="11"/>
      <c r="H258" s="11">
        <f>4</f>
        <v>4</v>
      </c>
      <c r="I258" s="11"/>
      <c r="J258" s="11">
        <f>Liga!C258*Baremos!$H$4+Liga!D258*Baremos!$H$5+Liga!E258*Baremos!$H$6+Liga!F258*Baremos!$H$7+Liga!G258*Baremos!$H$8+Liga!H258*Baremos!$H$9+Liga!I258*Baremos!$H$10</f>
        <v>80</v>
      </c>
      <c r="K258" s="12">
        <v>45950</v>
      </c>
    </row>
    <row r="259" spans="1:11">
      <c r="A259" s="10" t="str">
        <f>PARTICIPANTES!A259</f>
        <v xml:space="preserve">IKER ANGULO </v>
      </c>
      <c r="B259" s="10" t="str">
        <f>PARTICIPANTES!B259</f>
        <v>Gasteiz</v>
      </c>
      <c r="C259" s="11"/>
      <c r="D259" s="11"/>
      <c r="E259" s="11"/>
      <c r="F259" s="11"/>
      <c r="G259" s="11"/>
      <c r="H259" s="11">
        <f>3</f>
        <v>3</v>
      </c>
      <c r="I259" s="11"/>
      <c r="J259" s="11">
        <f>Liga!C259*Baremos!$H$4+Liga!D259*Baremos!$H$5+Liga!E259*Baremos!$H$6+Liga!F259*Baremos!$H$7+Liga!G259*Baremos!$H$8+Liga!H259*Baremos!$H$9+Liga!I259*Baremos!$H$10</f>
        <v>60</v>
      </c>
      <c r="K259" s="12">
        <v>45950</v>
      </c>
    </row>
    <row r="260" spans="1:11">
      <c r="A260" s="10" t="str">
        <f>PARTICIPANTES!A260</f>
        <v>LUIS ANGEL SALAZAR</v>
      </c>
      <c r="B260" s="10" t="str">
        <f>PARTICIPANTES!B260</f>
        <v>Gasteiz</v>
      </c>
      <c r="C260" s="11"/>
      <c r="D260" s="11"/>
      <c r="E260" s="11"/>
      <c r="F260" s="11"/>
      <c r="G260" s="11"/>
      <c r="H260" s="11"/>
      <c r="I260" s="11"/>
      <c r="J260" s="11">
        <f>Liga!C260*Baremos!$H$4+Liga!D260*Baremos!$H$5+Liga!E260*Baremos!$H$6+Liga!F260*Baremos!$H$7+Liga!G260*Baremos!$H$8+Liga!H260*Baremos!$H$9+Liga!I260*Baremos!$H$10</f>
        <v>0</v>
      </c>
      <c r="K260" s="12">
        <v>45950</v>
      </c>
    </row>
    <row r="261" spans="1:11">
      <c r="A261" s="10" t="str">
        <f>PARTICIPANTES!A261</f>
        <v>YAUHENI DUDANORAK</v>
      </c>
      <c r="B261" s="10" t="str">
        <f>PARTICIPANTES!B261</f>
        <v>Gailak</v>
      </c>
      <c r="C261" s="11"/>
      <c r="D261" s="11"/>
      <c r="E261" s="11"/>
      <c r="F261" s="11"/>
      <c r="G261" s="11"/>
      <c r="H261" s="11">
        <f>2</f>
        <v>2</v>
      </c>
      <c r="I261" s="11"/>
      <c r="J261" s="11">
        <f>Liga!C261*Baremos!$H$4+Liga!D261*Baremos!$H$5+Liga!E261*Baremos!$H$6+Liga!F261*Baremos!$H$7+Liga!G261*Baremos!$H$8+Liga!H261*Baremos!$H$9+Liga!I261*Baremos!$H$10</f>
        <v>40</v>
      </c>
      <c r="K261" s="12">
        <v>45950</v>
      </c>
    </row>
    <row r="262" spans="1:11">
      <c r="A262" s="10" t="str">
        <f>PARTICIPANTES!A262</f>
        <v>FERNANDO OTEO</v>
      </c>
      <c r="B262" s="10" t="str">
        <f>PARTICIPANTES!B262</f>
        <v>Gure Talde</v>
      </c>
      <c r="C262" s="11"/>
      <c r="D262" s="11"/>
      <c r="E262" s="11"/>
      <c r="F262" s="11"/>
      <c r="G262" s="11">
        <f>1</f>
        <v>1</v>
      </c>
      <c r="H262" s="11"/>
      <c r="I262" s="11"/>
      <c r="J262" s="11">
        <f>Liga!C262*Baremos!$H$4+Liga!D262*Baremos!$H$5+Liga!E262*Baremos!$H$6+Liga!F262*Baremos!$H$7+Liga!G262*Baremos!$H$8+Liga!H262*Baremos!$H$9+Liga!I262*Baremos!$H$10</f>
        <v>30</v>
      </c>
      <c r="K262" s="12">
        <v>45959</v>
      </c>
    </row>
    <row r="263" spans="1:11">
      <c r="A263" s="10" t="str">
        <f>PARTICIPANTES!A263</f>
        <v>AITOR ANGULO</v>
      </c>
      <c r="B263" s="10" t="str">
        <f>PARTICIPANTES!B263</f>
        <v>Gure Talde</v>
      </c>
      <c r="C263" s="11"/>
      <c r="D263" s="11"/>
      <c r="E263" s="11"/>
      <c r="F263" s="11"/>
      <c r="G263" s="11"/>
      <c r="H263" s="11">
        <f>7</f>
        <v>7</v>
      </c>
      <c r="I263" s="11"/>
      <c r="J263" s="11">
        <f>Liga!C263*Baremos!$H$4+Liga!D263*Baremos!$H$5+Liga!E263*Baremos!$H$6+Liga!F263*Baremos!$H$7+Liga!G263*Baremos!$H$8+Liga!H263*Baremos!$H$9+Liga!I263*Baremos!$H$10</f>
        <v>140</v>
      </c>
      <c r="K263" s="12">
        <v>45950</v>
      </c>
    </row>
    <row r="264" spans="1:11">
      <c r="A264" s="10" t="str">
        <f>PARTICIPANTES!A264</f>
        <v>IKER MARCE</v>
      </c>
      <c r="B264" s="10" t="str">
        <f>PARTICIPANTES!B264</f>
        <v xml:space="preserve">Los Chopos </v>
      </c>
      <c r="C264" s="11"/>
      <c r="D264" s="11"/>
      <c r="E264" s="11"/>
      <c r="F264" s="11"/>
      <c r="G264" s="11"/>
      <c r="H264" s="11">
        <f>4</f>
        <v>4</v>
      </c>
      <c r="I264" s="11"/>
      <c r="J264" s="11">
        <f>Liga!C264*Baremos!$H$4+Liga!D264*Baremos!$H$5+Liga!E264*Baremos!$H$6+Liga!F264*Baremos!$H$7+Liga!G264*Baremos!$H$8+Liga!H264*Baremos!$H$9+Liga!I264*Baremos!$H$10</f>
        <v>80</v>
      </c>
      <c r="K264" s="12">
        <v>45950</v>
      </c>
    </row>
    <row r="265" spans="1:11">
      <c r="A265" s="10" t="str">
        <f>PARTICIPANTES!A265</f>
        <v>JOSE FELIX SANZ</v>
      </c>
      <c r="B265" s="10" t="str">
        <f>PARTICIPANTES!B265</f>
        <v xml:space="preserve">Los Chopos </v>
      </c>
      <c r="C265" s="11"/>
      <c r="D265" s="11"/>
      <c r="E265" s="11"/>
      <c r="F265" s="11"/>
      <c r="G265" s="11"/>
      <c r="H265" s="11"/>
      <c r="I265" s="11"/>
      <c r="J265" s="11">
        <f>Liga!C265*Baremos!$H$4+Liga!D265*Baremos!$H$5+Liga!E265*Baremos!$H$6+Liga!F265*Baremos!$H$7+Liga!G265*Baremos!$H$8+Liga!H265*Baremos!$H$9+Liga!I265*Baremos!$H$10</f>
        <v>0</v>
      </c>
      <c r="K265" s="12">
        <v>45950</v>
      </c>
    </row>
    <row r="266" spans="1:11">
      <c r="A266" s="10" t="str">
        <f>PARTICIPANTES!A266</f>
        <v>LUIS ANDERSON MONROY</v>
      </c>
      <c r="B266" s="10" t="str">
        <f>PARTICIPANTES!B266</f>
        <v xml:space="preserve">Los Chopos </v>
      </c>
      <c r="C266" s="11"/>
      <c r="D266" s="11"/>
      <c r="E266" s="11"/>
      <c r="F266" s="11"/>
      <c r="G266" s="11"/>
      <c r="H266" s="11">
        <f>1</f>
        <v>1</v>
      </c>
      <c r="I266" s="11"/>
      <c r="J266" s="11">
        <f>Liga!C266*Baremos!$H$4+Liga!D266*Baremos!$H$5+Liga!E266*Baremos!$H$6+Liga!F266*Baremos!$H$7+Liga!G266*Baremos!$H$8+Liga!H266*Baremos!$H$9+Liga!I266*Baremos!$H$10</f>
        <v>20</v>
      </c>
      <c r="K266" s="12">
        <v>45950</v>
      </c>
    </row>
    <row r="267" spans="1:11">
      <c r="A267" s="10" t="str">
        <f>PARTICIPANTES!A267</f>
        <v>MARKEL GARCIA</v>
      </c>
      <c r="B267" s="10" t="str">
        <f>PARTICIPANTES!B267</f>
        <v xml:space="preserve">Los Chopos </v>
      </c>
      <c r="C267" s="11"/>
      <c r="D267" s="11"/>
      <c r="E267" s="11"/>
      <c r="F267" s="11"/>
      <c r="G267" s="11"/>
      <c r="H267" s="11">
        <f>5</f>
        <v>5</v>
      </c>
      <c r="I267" s="11"/>
      <c r="J267" s="11">
        <f>Liga!C267*Baremos!$H$4+Liga!D267*Baremos!$H$5+Liga!E267*Baremos!$H$6+Liga!F267*Baremos!$H$7+Liga!G267*Baremos!$H$8+Liga!H267*Baremos!$H$9+Liga!I267*Baremos!$H$10</f>
        <v>100</v>
      </c>
      <c r="K267" s="12">
        <v>45950</v>
      </c>
    </row>
    <row r="268" spans="1:11">
      <c r="A268" s="10" t="str">
        <f>PARTICIPANTES!A268</f>
        <v>AIMAR GARCIA</v>
      </c>
      <c r="B268" s="10" t="str">
        <f>PARTICIPANTES!B268</f>
        <v xml:space="preserve">Los Chopos </v>
      </c>
      <c r="C268" s="11"/>
      <c r="D268" s="11"/>
      <c r="E268" s="11"/>
      <c r="F268" s="11"/>
      <c r="G268" s="11"/>
      <c r="H268" s="11">
        <f>5</f>
        <v>5</v>
      </c>
      <c r="I268" s="11"/>
      <c r="J268" s="11">
        <f>Liga!C268*Baremos!$H$4+Liga!D268*Baremos!$H$5+Liga!E268*Baremos!$H$6+Liga!F268*Baremos!$H$7+Liga!G268*Baremos!$H$8+Liga!H268*Baremos!$H$9+Liga!I268*Baremos!$H$10</f>
        <v>100</v>
      </c>
      <c r="K268" s="12">
        <v>45950</v>
      </c>
    </row>
    <row r="269" spans="1:11">
      <c r="A269" s="10" t="str">
        <f>PARTICIPANTES!A269</f>
        <v>GALDER ETXEBARRIA</v>
      </c>
      <c r="B269" s="10" t="str">
        <f>PARTICIPANTES!B269</f>
        <v xml:space="preserve">Los Chopos </v>
      </c>
      <c r="C269" s="11"/>
      <c r="D269" s="11"/>
      <c r="E269" s="11"/>
      <c r="F269" s="11"/>
      <c r="G269" s="11"/>
      <c r="H269" s="11"/>
      <c r="I269" s="11">
        <f>5+1</f>
        <v>6</v>
      </c>
      <c r="J269" s="11">
        <f>Liga!C269*Baremos!$H$4+Liga!D269*Baremos!$H$5+Liga!E269*Baremos!$H$6+Liga!F269*Baremos!$H$7+Liga!G269*Baremos!$H$8+Liga!H269*Baremos!$H$9+Liga!I269*Baremos!$H$10</f>
        <v>60</v>
      </c>
      <c r="K269" s="12">
        <v>45959</v>
      </c>
    </row>
    <row r="270" spans="1:11">
      <c r="A270" s="10" t="str">
        <f>PARTICIPANTES!A270</f>
        <v>UNAI MATEO</v>
      </c>
      <c r="B270" s="10" t="str">
        <f>PARTICIPANTES!B270</f>
        <v xml:space="preserve">Los Chopos </v>
      </c>
      <c r="C270" s="11"/>
      <c r="D270" s="11"/>
      <c r="E270" s="11"/>
      <c r="F270" s="11"/>
      <c r="G270" s="11"/>
      <c r="H270" s="11"/>
      <c r="I270" s="11">
        <f>3</f>
        <v>3</v>
      </c>
      <c r="J270" s="11">
        <f>Liga!C270*Baremos!$H$4+Liga!D270*Baremos!$H$5+Liga!E270*Baremos!$H$6+Liga!F270*Baremos!$H$7+Liga!G270*Baremos!$H$8+Liga!H270*Baremos!$H$9+Liga!I270*Baremos!$H$10</f>
        <v>30</v>
      </c>
      <c r="K270" s="12">
        <v>45959</v>
      </c>
    </row>
    <row r="271" spans="1:11">
      <c r="A271" s="10" t="str">
        <f>PARTICIPANTES!A271</f>
        <v>OIER IZQUIERDO</v>
      </c>
      <c r="B271" s="10" t="str">
        <f>PARTICIPANTES!B271</f>
        <v xml:space="preserve">Los Chopos </v>
      </c>
      <c r="C271" s="11"/>
      <c r="D271" s="11"/>
      <c r="E271" s="11"/>
      <c r="F271" s="11"/>
      <c r="G271" s="11"/>
      <c r="H271" s="11"/>
      <c r="I271" s="11">
        <f>4+2</f>
        <v>6</v>
      </c>
      <c r="J271" s="11">
        <f>Liga!C271*Baremos!$H$4+Liga!D271*Baremos!$H$5+Liga!E271*Baremos!$H$6+Liga!F271*Baremos!$H$7+Liga!G271*Baremos!$H$8+Liga!H271*Baremos!$H$9+Liga!I271*Baremos!$H$10</f>
        <v>60</v>
      </c>
      <c r="K271" s="12">
        <v>45959</v>
      </c>
    </row>
    <row r="272" spans="1:11">
      <c r="A272" s="10" t="str">
        <f>PARTICIPANTES!A272</f>
        <v>ANNIE LEZA</v>
      </c>
      <c r="B272" s="10" t="str">
        <f>PARTICIPANTES!B272</f>
        <v xml:space="preserve">Los Chopos </v>
      </c>
      <c r="C272" s="11"/>
      <c r="D272" s="11"/>
      <c r="E272" s="11"/>
      <c r="F272" s="11"/>
      <c r="G272" s="11"/>
      <c r="H272" s="11"/>
      <c r="I272" s="11">
        <f>3+1</f>
        <v>4</v>
      </c>
      <c r="J272" s="11">
        <f>Liga!C272*Baremos!$H$4+Liga!D272*Baremos!$H$5+Liga!E272*Baremos!$H$6+Liga!F272*Baremos!$H$7+Liga!G272*Baremos!$H$8+Liga!H272*Baremos!$H$9+Liga!I272*Baremos!$H$10</f>
        <v>40</v>
      </c>
      <c r="K272" s="12">
        <v>45959</v>
      </c>
    </row>
    <row r="273" spans="1:11">
      <c r="A273" s="10" t="str">
        <f>PARTICIPANTES!A273</f>
        <v>AMETS LANDALUZE</v>
      </c>
      <c r="B273" s="10" t="str">
        <f>PARTICIPANTES!B273</f>
        <v>Los Chopos</v>
      </c>
      <c r="C273" s="11"/>
      <c r="D273" s="11"/>
      <c r="E273" s="11"/>
      <c r="F273" s="11"/>
      <c r="G273" s="11"/>
      <c r="H273" s="11"/>
      <c r="I273" s="11">
        <f>4</f>
        <v>4</v>
      </c>
      <c r="J273" s="11">
        <f>Liga!C273*Baremos!$H$4+Liga!D273*Baremos!$H$5+Liga!E273*Baremos!$H$6+Liga!F273*Baremos!$H$7+Liga!G273*Baremos!$H$8+Liga!H273*Baremos!$H$9+Liga!I273*Baremos!$H$10</f>
        <v>40</v>
      </c>
      <c r="K273" s="12">
        <v>45959</v>
      </c>
    </row>
    <row r="274" spans="1:11">
      <c r="A274" s="10" t="str">
        <f>PARTICIPANTES!A274</f>
        <v>JON ANDER SAITURA</v>
      </c>
      <c r="B274" s="10" t="str">
        <f>PARTICIPANTES!B274</f>
        <v>Los Chopos</v>
      </c>
      <c r="C274" s="11"/>
      <c r="D274" s="11"/>
      <c r="E274" s="11"/>
      <c r="F274" s="11"/>
      <c r="G274" s="11"/>
      <c r="H274" s="11"/>
      <c r="I274" s="11">
        <f>2+3</f>
        <v>5</v>
      </c>
      <c r="J274" s="11">
        <f>Liga!C274*Baremos!$H$4+Liga!D274*Baremos!$H$5+Liga!E274*Baremos!$H$6+Liga!F274*Baremos!$H$7+Liga!G274*Baremos!$H$8+Liga!H274*Baremos!$H$9+Liga!I274*Baremos!$H$10</f>
        <v>50</v>
      </c>
      <c r="K274" s="12">
        <v>45959</v>
      </c>
    </row>
    <row r="275" spans="1:11">
      <c r="A275" s="10" t="str">
        <f>PARTICIPANTES!A275</f>
        <v>JESUS AGUIRRE</v>
      </c>
      <c r="B275" s="10" t="str">
        <f>PARTICIPANTES!B275</f>
        <v>Atss</v>
      </c>
      <c r="C275" s="11"/>
      <c r="D275" s="11"/>
      <c r="E275" s="11"/>
      <c r="F275" s="11"/>
      <c r="G275" s="11"/>
      <c r="H275" s="11">
        <f>1</f>
        <v>1</v>
      </c>
      <c r="I275" s="11"/>
      <c r="J275" s="11">
        <f>Liga!C275*Baremos!$H$4+Liga!D275*Baremos!$H$5+Liga!E275*Baremos!$H$6+Liga!F275*Baremos!$H$7+Liga!G275*Baremos!$H$8+Liga!H275*Baremos!$H$9+Liga!I275*Baremos!$H$10</f>
        <v>20</v>
      </c>
      <c r="K275" s="12">
        <v>45950</v>
      </c>
    </row>
    <row r="276" spans="1:11">
      <c r="A276" s="10" t="str">
        <f>PARTICIPANTES!A276</f>
        <v>JORGE BIRITXINAGA</v>
      </c>
      <c r="B276" s="10" t="str">
        <f>PARTICIPANTES!B276</f>
        <v>Artxandako</v>
      </c>
      <c r="C276" s="11"/>
      <c r="D276" s="11"/>
      <c r="E276" s="11"/>
      <c r="F276" s="11"/>
      <c r="G276" s="11">
        <f>3</f>
        <v>3</v>
      </c>
      <c r="H276" s="11"/>
      <c r="I276" s="11"/>
      <c r="J276" s="11">
        <f>Liga!C276*Baremos!$H$4+Liga!D276*Baremos!$H$5+Liga!E276*Baremos!$H$6+Liga!F276*Baremos!$H$7+Liga!G276*Baremos!$H$8+Liga!H276*Baremos!$H$9+Liga!I276*Baremos!$H$10</f>
        <v>90</v>
      </c>
      <c r="K276" s="12">
        <v>45959</v>
      </c>
    </row>
    <row r="277" spans="1:11">
      <c r="A277" s="10" t="str">
        <f>PARTICIPANTES!A277</f>
        <v>PABLO BALLESTEROS</v>
      </c>
      <c r="B277" s="10" t="str">
        <f>PARTICIPANTES!B277</f>
        <v>Fekoor</v>
      </c>
      <c r="C277" s="11"/>
      <c r="D277" s="11"/>
      <c r="E277" s="11"/>
      <c r="F277" s="11"/>
      <c r="G277" s="11">
        <f>2+1</f>
        <v>3</v>
      </c>
      <c r="H277" s="11"/>
      <c r="I277" s="11"/>
      <c r="J277" s="11">
        <f>Liga!C277*Baremos!$H$4+Liga!D277*Baremos!$H$5+Liga!E277*Baremos!$H$6+Liga!F277*Baremos!$H$7+Liga!G277*Baremos!$H$8+Liga!H277*Baremos!$H$9+Liga!I277*Baremos!$H$10</f>
        <v>90</v>
      </c>
      <c r="K277" s="12">
        <v>45959</v>
      </c>
    </row>
    <row r="278" spans="1:11">
      <c r="A278" s="10" t="str">
        <f>PARTICIPANTES!A278</f>
        <v>ALFREDO COB</v>
      </c>
      <c r="B278" s="10" t="str">
        <f>PARTICIPANTES!B278</f>
        <v>Fekoor</v>
      </c>
      <c r="C278" s="11"/>
      <c r="D278" s="11"/>
      <c r="E278" s="11"/>
      <c r="F278" s="11"/>
      <c r="G278" s="11">
        <f>1</f>
        <v>1</v>
      </c>
      <c r="H278" s="11"/>
      <c r="I278" s="11"/>
      <c r="J278" s="11">
        <f>Liga!C278*Baremos!$H$4+Liga!D278*Baremos!$H$5+Liga!E278*Baremos!$H$6+Liga!F278*Baremos!$H$7+Liga!G278*Baremos!$H$8+Liga!H278*Baremos!$H$9+Liga!I278*Baremos!$H$10</f>
        <v>30</v>
      </c>
      <c r="K278" s="12">
        <v>45959</v>
      </c>
    </row>
    <row r="279" spans="1:11">
      <c r="A279" s="10" t="str">
        <f>PARTICIPANTES!A279</f>
        <v>EDUARDO ORTIZ CALZADA</v>
      </c>
      <c r="B279" s="10" t="str">
        <f>PARTICIPANTES!B279</f>
        <v>Fekoor</v>
      </c>
      <c r="C279" s="11"/>
      <c r="D279" s="11"/>
      <c r="E279" s="11"/>
      <c r="F279" s="11"/>
      <c r="G279" s="11">
        <f>1+2</f>
        <v>3</v>
      </c>
      <c r="H279" s="11"/>
      <c r="I279" s="11"/>
      <c r="J279" s="11">
        <f>Liga!C279*Baremos!$H$4+Liga!D279*Baremos!$H$5+Liga!E279*Baremos!$H$6+Liga!F279*Baremos!$H$7+Liga!G279*Baremos!$H$8+Liga!H279*Baremos!$H$9+Liga!I279*Baremos!$H$10</f>
        <v>90</v>
      </c>
      <c r="K279" s="12">
        <v>45959</v>
      </c>
    </row>
    <row r="280" spans="1:11">
      <c r="A280" s="10" t="str">
        <f>PARTICIPANTES!A280</f>
        <v>GONZALO CARMONA</v>
      </c>
      <c r="B280" s="10" t="str">
        <f>PARTICIPANTES!B280</f>
        <v>Fekoor</v>
      </c>
      <c r="C280" s="11"/>
      <c r="D280" s="11"/>
      <c r="E280" s="11"/>
      <c r="F280" s="11"/>
      <c r="G280" s="11">
        <f>0+1</f>
        <v>1</v>
      </c>
      <c r="H280" s="11"/>
      <c r="I280" s="11"/>
      <c r="J280" s="11">
        <f>Liga!C280*Baremos!$H$4+Liga!D280*Baremos!$H$5+Liga!E280*Baremos!$H$6+Liga!F280*Baremos!$H$7+Liga!G280*Baremos!$H$8+Liga!H280*Baremos!$H$9+Liga!I280*Baremos!$H$10</f>
        <v>30</v>
      </c>
      <c r="K280" s="12">
        <v>45959</v>
      </c>
    </row>
    <row r="281" spans="1:11">
      <c r="A281" s="10" t="str">
        <f>PARTICIPANTES!A281</f>
        <v>ANDRES ALONSO</v>
      </c>
      <c r="B281" s="10" t="str">
        <f>PARTICIPANTES!B281</f>
        <v>Fekoor</v>
      </c>
      <c r="C281" s="11"/>
      <c r="D281" s="11"/>
      <c r="E281" s="11"/>
      <c r="F281" s="11"/>
      <c r="G281" s="11"/>
      <c r="H281" s="11">
        <f>5</f>
        <v>5</v>
      </c>
      <c r="I281" s="11"/>
      <c r="J281" s="11">
        <f>Liga!C281*Baremos!$H$4+Liga!D281*Baremos!$H$5+Liga!E281*Baremos!$H$6+Liga!F281*Baremos!$H$7+Liga!G281*Baremos!$H$8+Liga!H281*Baremos!$H$9+Liga!I281*Baremos!$H$10</f>
        <v>100</v>
      </c>
      <c r="K281" s="12">
        <v>45950</v>
      </c>
    </row>
    <row r="282" spans="1:11">
      <c r="A282" s="10" t="str">
        <f>PARTICIPANTES!A282</f>
        <v>ROBERTO PRADANOS</v>
      </c>
      <c r="B282" s="10" t="str">
        <f>PARTICIPANTES!B282</f>
        <v>Fekoor</v>
      </c>
      <c r="C282" s="11"/>
      <c r="D282" s="11"/>
      <c r="E282" s="11"/>
      <c r="F282" s="11"/>
      <c r="G282" s="11"/>
      <c r="H282" s="11">
        <f>5</f>
        <v>5</v>
      </c>
      <c r="I282" s="11"/>
      <c r="J282" s="11">
        <f>Liga!C282*Baremos!$H$4+Liga!D282*Baremos!$H$5+Liga!E282*Baremos!$H$6+Liga!F282*Baremos!$H$7+Liga!G282*Baremos!$H$8+Liga!H282*Baremos!$H$9+Liga!I282*Baremos!$H$10</f>
        <v>100</v>
      </c>
      <c r="K282" s="12">
        <v>45950</v>
      </c>
    </row>
    <row r="283" spans="1:11">
      <c r="A283" s="10" t="str">
        <f>PARTICIPANTES!A283</f>
        <v>MIKEL GUTIERREZ</v>
      </c>
      <c r="B283" s="10" t="str">
        <f>PARTICIPANTES!B283</f>
        <v>Fekoor</v>
      </c>
      <c r="C283" s="11"/>
      <c r="D283" s="11"/>
      <c r="E283" s="11"/>
      <c r="F283" s="11"/>
      <c r="G283" s="11"/>
      <c r="H283" s="11">
        <f>1</f>
        <v>1</v>
      </c>
      <c r="I283" s="11"/>
      <c r="J283" s="11">
        <f>Liga!C283*Baremos!$H$4+Liga!D283*Baremos!$H$5+Liga!E283*Baremos!$H$6+Liga!F283*Baremos!$H$7+Liga!G283*Baremos!$H$8+Liga!H283*Baremos!$H$9+Liga!I283*Baremos!$H$10</f>
        <v>20</v>
      </c>
      <c r="K283" s="12">
        <v>45950</v>
      </c>
    </row>
    <row r="284" spans="1:11">
      <c r="A284" s="10" t="str">
        <f>PARTICIPANTES!A284</f>
        <v>ALEXEI EMILIANOV</v>
      </c>
      <c r="B284" s="10" t="str">
        <f>PARTICIPANTES!B284</f>
        <v>Fortuna</v>
      </c>
      <c r="C284" s="11"/>
      <c r="D284" s="11"/>
      <c r="E284" s="11"/>
      <c r="F284" s="11">
        <f>2</f>
        <v>2</v>
      </c>
      <c r="G284" s="11"/>
      <c r="H284" s="11"/>
      <c r="I284" s="11"/>
      <c r="J284" s="11">
        <f>Liga!C284*Baremos!$H$4+Liga!D284*Baremos!$H$5+Liga!E284*Baremos!$H$6+Liga!F284*Baremos!$H$7+Liga!G284*Baremos!$H$8+Liga!H284*Baremos!$H$9+Liga!I284*Baremos!$H$10</f>
        <v>110</v>
      </c>
      <c r="K284" s="12">
        <v>45959</v>
      </c>
    </row>
    <row r="285" spans="1:11">
      <c r="A285" s="10">
        <f>PARTICIPANTES!A285</f>
        <v>0</v>
      </c>
      <c r="B285" s="10">
        <f>PARTICIPANTES!B285</f>
        <v>0</v>
      </c>
      <c r="C285" s="11"/>
      <c r="D285" s="11"/>
      <c r="E285" s="11"/>
      <c r="F285" s="11"/>
      <c r="G285" s="11"/>
      <c r="H285" s="11"/>
      <c r="I285" s="11"/>
      <c r="J285" s="11">
        <f>Liga!C285*Baremos!$H$4+Liga!D285*Baremos!$H$5+Liga!E285*Baremos!$H$6+Liga!F285*Baremos!$H$7+Liga!G285*Baremos!$H$8+Liga!H285*Baremos!$H$9+Liga!I285*Baremos!$H$10</f>
        <v>0</v>
      </c>
      <c r="K285" s="12"/>
    </row>
    <row r="286" spans="1:11">
      <c r="A286" s="10">
        <f>PARTICIPANTES!A286</f>
        <v>0</v>
      </c>
      <c r="B286" s="10">
        <f>PARTICIPANTES!B286</f>
        <v>0</v>
      </c>
      <c r="C286" s="11"/>
      <c r="D286" s="11"/>
      <c r="E286" s="11"/>
      <c r="F286" s="11"/>
      <c r="G286" s="11"/>
      <c r="H286" s="11"/>
      <c r="I286" s="11"/>
      <c r="J286" s="11">
        <f>Liga!C286*Baremos!$H$4+Liga!D286*Baremos!$H$5+Liga!E286*Baremos!$H$6+Liga!F286*Baremos!$H$7+Liga!G286*Baremos!$H$8+Liga!H286*Baremos!$H$9+Liga!I286*Baremos!$H$10</f>
        <v>0</v>
      </c>
      <c r="K286" s="12"/>
    </row>
    <row r="287" spans="1:11">
      <c r="A287" s="10">
        <f>PARTICIPANTES!A287</f>
        <v>0</v>
      </c>
      <c r="B287" s="10">
        <f>PARTICIPANTES!B287</f>
        <v>0</v>
      </c>
      <c r="C287" s="11"/>
      <c r="D287" s="11"/>
      <c r="E287" s="11"/>
      <c r="F287" s="11"/>
      <c r="G287" s="11"/>
      <c r="H287" s="11"/>
      <c r="I287" s="11"/>
      <c r="J287" s="11">
        <f>Liga!C287*Baremos!$H$4+Liga!D287*Baremos!$H$5+Liga!E287*Baremos!$H$6+Liga!F287*Baremos!$H$7+Liga!G287*Baremos!$H$8+Liga!H287*Baremos!$H$9+Liga!I287*Baremos!$H$10</f>
        <v>0</v>
      </c>
      <c r="K287" s="12"/>
    </row>
    <row r="288" spans="1:11">
      <c r="A288" s="10">
        <f>PARTICIPANTES!A288</f>
        <v>0</v>
      </c>
      <c r="B288" s="10">
        <f>PARTICIPANTES!B288</f>
        <v>0</v>
      </c>
      <c r="C288" s="11"/>
      <c r="D288" s="11"/>
      <c r="E288" s="11"/>
      <c r="F288" s="11"/>
      <c r="G288" s="11"/>
      <c r="H288" s="11"/>
      <c r="I288" s="11"/>
      <c r="J288" s="11">
        <f>Liga!C288*Baremos!$H$4+Liga!D288*Baremos!$H$5+Liga!E288*Baremos!$H$6+Liga!F288*Baremos!$H$7+Liga!G288*Baremos!$H$8+Liga!H288*Baremos!$H$9+Liga!I288*Baremos!$H$10</f>
        <v>0</v>
      </c>
      <c r="K288" s="12"/>
    </row>
    <row r="289" spans="1:11">
      <c r="A289" s="10">
        <f>PARTICIPANTES!A289</f>
        <v>0</v>
      </c>
      <c r="B289" s="10">
        <f>PARTICIPANTES!B289</f>
        <v>0</v>
      </c>
      <c r="C289" s="11"/>
      <c r="D289" s="11"/>
      <c r="E289" s="11"/>
      <c r="F289" s="11"/>
      <c r="G289" s="11"/>
      <c r="H289" s="11"/>
      <c r="I289" s="11"/>
      <c r="J289" s="11">
        <f>Liga!C289*Baremos!$H$4+Liga!D289*Baremos!$H$5+Liga!E289*Baremos!$H$6+Liga!F289*Baremos!$H$7+Liga!G289*Baremos!$H$8+Liga!H289*Baremos!$H$9+Liga!I289*Baremos!$H$10</f>
        <v>0</v>
      </c>
      <c r="K289" s="12"/>
    </row>
    <row r="290" spans="1:11">
      <c r="A290" s="10">
        <f>PARTICIPANTES!A290</f>
        <v>0</v>
      </c>
      <c r="B290" s="10">
        <f>PARTICIPANTES!B290</f>
        <v>0</v>
      </c>
      <c r="C290" s="11"/>
      <c r="D290" s="11"/>
      <c r="E290" s="11"/>
      <c r="F290" s="11"/>
      <c r="G290" s="11"/>
      <c r="H290" s="11"/>
      <c r="I290" s="11"/>
      <c r="J290" s="11">
        <f>Liga!C290*Baremos!$H$4+Liga!D290*Baremos!$H$5+Liga!E290*Baremos!$H$6+Liga!F290*Baremos!$H$7+Liga!G290*Baremos!$H$8+Liga!H290*Baremos!$H$9+Liga!I290*Baremos!$H$10</f>
        <v>0</v>
      </c>
      <c r="K290" s="12"/>
    </row>
    <row r="291" spans="1:11">
      <c r="A291" s="10">
        <f>PARTICIPANTES!A291</f>
        <v>0</v>
      </c>
      <c r="B291" s="10">
        <f>PARTICIPANTES!B291</f>
        <v>0</v>
      </c>
      <c r="C291" s="11"/>
      <c r="D291" s="11"/>
      <c r="E291" s="11"/>
      <c r="F291" s="11"/>
      <c r="G291" s="11"/>
      <c r="H291" s="11"/>
      <c r="I291" s="11"/>
      <c r="J291" s="11">
        <f>Liga!C291*Baremos!$H$4+Liga!D291*Baremos!$H$5+Liga!E291*Baremos!$H$6+Liga!F291*Baremos!$H$7+Liga!G291*Baremos!$H$8+Liga!H291*Baremos!$H$9+Liga!I291*Baremos!$H$10</f>
        <v>0</v>
      </c>
      <c r="K291" s="12"/>
    </row>
    <row r="292" spans="1:11">
      <c r="A292" s="10">
        <f>PARTICIPANTES!A292</f>
        <v>0</v>
      </c>
      <c r="B292" s="10">
        <f>PARTICIPANTES!B292</f>
        <v>0</v>
      </c>
      <c r="C292" s="11"/>
      <c r="D292" s="11"/>
      <c r="E292" s="11"/>
      <c r="F292" s="11"/>
      <c r="G292" s="11"/>
      <c r="H292" s="11"/>
      <c r="I292" s="11"/>
      <c r="J292" s="11">
        <f>Liga!C292*Baremos!$H$4+Liga!D292*Baremos!$H$5+Liga!E292*Baremos!$H$6+Liga!F292*Baremos!$H$7+Liga!G292*Baremos!$H$8+Liga!H292*Baremos!$H$9+Liga!I292*Baremos!$H$10</f>
        <v>0</v>
      </c>
      <c r="K292" s="12"/>
    </row>
    <row r="293" spans="1:11">
      <c r="A293" s="10">
        <f>PARTICIPANTES!A293</f>
        <v>0</v>
      </c>
      <c r="B293" s="10">
        <f>PARTICIPANTES!B293</f>
        <v>0</v>
      </c>
      <c r="C293" s="11"/>
      <c r="D293" s="11"/>
      <c r="E293" s="11"/>
      <c r="F293" s="11"/>
      <c r="G293" s="11"/>
      <c r="H293" s="11"/>
      <c r="I293" s="11"/>
      <c r="J293" s="11">
        <f>Liga!C293*Baremos!$H$4+Liga!D293*Baremos!$H$5+Liga!E293*Baremos!$H$6+Liga!F293*Baremos!$H$7+Liga!G293*Baremos!$H$8+Liga!H293*Baremos!$H$9+Liga!I293*Baremos!$H$10</f>
        <v>0</v>
      </c>
      <c r="K293" s="12"/>
    </row>
    <row r="294" spans="1:11">
      <c r="A294" s="10">
        <f>PARTICIPANTES!A294</f>
        <v>0</v>
      </c>
      <c r="B294" s="10">
        <f>PARTICIPANTES!B294</f>
        <v>0</v>
      </c>
      <c r="C294" s="11"/>
      <c r="D294" s="11"/>
      <c r="E294" s="11"/>
      <c r="F294" s="11"/>
      <c r="G294" s="11"/>
      <c r="H294" s="11"/>
      <c r="I294" s="11"/>
      <c r="J294" s="11">
        <f>Liga!C294*Baremos!$H$4+Liga!D294*Baremos!$H$5+Liga!E294*Baremos!$H$6+Liga!F294*Baremos!$H$7+Liga!G294*Baremos!$H$8+Liga!H294*Baremos!$H$9+Liga!I294*Baremos!$H$10</f>
        <v>0</v>
      </c>
      <c r="K294" s="12"/>
    </row>
    <row r="295" spans="1:11">
      <c r="A295" s="10">
        <f>PARTICIPANTES!A295</f>
        <v>0</v>
      </c>
      <c r="B295" s="10">
        <f>PARTICIPANTES!B295</f>
        <v>0</v>
      </c>
      <c r="C295" s="11"/>
      <c r="D295" s="11"/>
      <c r="E295" s="11"/>
      <c r="F295" s="11"/>
      <c r="G295" s="11"/>
      <c r="H295" s="11"/>
      <c r="I295" s="11"/>
      <c r="J295" s="11">
        <f>Liga!C295*Baremos!$H$4+Liga!D295*Baremos!$H$5+Liga!E295*Baremos!$H$6+Liga!F295*Baremos!$H$7+Liga!G295*Baremos!$H$8+Liga!H295*Baremos!$H$9+Liga!I295*Baremos!$H$10</f>
        <v>0</v>
      </c>
      <c r="K295" s="12"/>
    </row>
    <row r="296" spans="1:11">
      <c r="A296" s="10">
        <f>PARTICIPANTES!A296</f>
        <v>0</v>
      </c>
      <c r="B296" s="10">
        <f>PARTICIPANTES!B296</f>
        <v>0</v>
      </c>
      <c r="C296" s="11"/>
      <c r="D296" s="11"/>
      <c r="E296" s="11"/>
      <c r="F296" s="11"/>
      <c r="G296" s="11"/>
      <c r="H296" s="11"/>
      <c r="I296" s="11"/>
      <c r="J296" s="11">
        <f>Liga!C296*Baremos!$H$4+Liga!D296*Baremos!$H$5+Liga!E296*Baremos!$H$6+Liga!F296*Baremos!$H$7+Liga!G296*Baremos!$H$8+Liga!H296*Baremos!$H$9+Liga!I296*Baremos!$H$10</f>
        <v>0</v>
      </c>
      <c r="K296" s="12"/>
    </row>
    <row r="297" spans="1:11">
      <c r="A297" s="10">
        <f>PARTICIPANTES!A297</f>
        <v>0</v>
      </c>
      <c r="B297" s="10">
        <f>PARTICIPANTES!B297</f>
        <v>0</v>
      </c>
      <c r="C297" s="11"/>
      <c r="D297" s="11"/>
      <c r="E297" s="11"/>
      <c r="F297" s="11"/>
      <c r="G297" s="11"/>
      <c r="H297" s="11"/>
      <c r="I297" s="11"/>
      <c r="J297" s="11">
        <f>Liga!C297*Baremos!$H$4+Liga!D297*Baremos!$H$5+Liga!E297*Baremos!$H$6+Liga!F297*Baremos!$H$7+Liga!G297*Baremos!$H$8+Liga!H297*Baremos!$H$9+Liga!I297*Baremos!$H$10</f>
        <v>0</v>
      </c>
      <c r="K297" s="12"/>
    </row>
    <row r="298" spans="1:11">
      <c r="A298" s="10">
        <f>PARTICIPANTES!A298</f>
        <v>0</v>
      </c>
      <c r="B298" s="10">
        <f>PARTICIPANTES!B298</f>
        <v>0</v>
      </c>
      <c r="C298" s="11"/>
      <c r="D298" s="11"/>
      <c r="E298" s="11"/>
      <c r="F298" s="11"/>
      <c r="G298" s="11"/>
      <c r="H298" s="11"/>
      <c r="I298" s="11"/>
      <c r="J298" s="11">
        <f>Liga!C298*Baremos!$H$4+Liga!D298*Baremos!$H$5+Liga!E298*Baremos!$H$6+Liga!F298*Baremos!$H$7+Liga!G298*Baremos!$H$8+Liga!H298*Baremos!$H$9+Liga!I298*Baremos!$H$10</f>
        <v>0</v>
      </c>
      <c r="K298" s="12"/>
    </row>
    <row r="299" spans="1:11">
      <c r="A299" s="10">
        <f>PARTICIPANTES!A299</f>
        <v>0</v>
      </c>
      <c r="B299" s="10">
        <f>PARTICIPANTES!B299</f>
        <v>0</v>
      </c>
      <c r="C299" s="11"/>
      <c r="D299" s="11"/>
      <c r="E299" s="11"/>
      <c r="F299" s="11"/>
      <c r="G299" s="11"/>
      <c r="H299" s="11"/>
      <c r="I299" s="11"/>
      <c r="J299" s="11">
        <f>Liga!C299*Baremos!$H$4+Liga!D299*Baremos!$H$5+Liga!E299*Baremos!$H$6+Liga!F299*Baremos!$H$7+Liga!G299*Baremos!$H$8+Liga!H299*Baremos!$H$9+Liga!I299*Baremos!$H$10</f>
        <v>0</v>
      </c>
      <c r="K299" s="12"/>
    </row>
    <row r="300" spans="1:11">
      <c r="A300" s="10">
        <f>PARTICIPANTES!A300</f>
        <v>0</v>
      </c>
      <c r="B300" s="10">
        <f>PARTICIPANTES!B300</f>
        <v>0</v>
      </c>
      <c r="C300" s="11"/>
      <c r="D300" s="11"/>
      <c r="E300" s="11"/>
      <c r="F300" s="11"/>
      <c r="G300" s="11"/>
      <c r="H300" s="11"/>
      <c r="I300" s="11"/>
      <c r="J300" s="11">
        <f>Liga!C300*Baremos!$H$4+Liga!D300*Baremos!$H$5+Liga!E300*Baremos!$H$6+Liga!F300*Baremos!$H$7+Liga!G300*Baremos!$H$8+Liga!H300*Baremos!$H$9+Liga!I300*Baremos!$H$10</f>
        <v>0</v>
      </c>
      <c r="K300" s="12"/>
    </row>
    <row r="301" spans="1:11">
      <c r="A301" s="10">
        <f>PARTICIPANTES!A301</f>
        <v>0</v>
      </c>
      <c r="B301" s="10">
        <f>PARTICIPANTES!B301</f>
        <v>0</v>
      </c>
      <c r="C301" s="11"/>
      <c r="D301" s="11"/>
      <c r="E301" s="11"/>
      <c r="F301" s="11"/>
      <c r="G301" s="11"/>
      <c r="H301" s="11"/>
      <c r="I301" s="11"/>
      <c r="J301" s="11">
        <f>Liga!C301*Baremos!$H$4+Liga!D301*Baremos!$H$5+Liga!E301*Baremos!$H$6+Liga!F301*Baremos!$H$7+Liga!G301*Baremos!$H$8+Liga!H301*Baremos!$H$9+Liga!I301*Baremos!$H$10</f>
        <v>0</v>
      </c>
      <c r="K301" s="12"/>
    </row>
  </sheetData>
  <autoFilter ref="A1:K301" xr:uid="{B0A2DA4B-E0CB-4768-A8A0-57BD55589F7A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1AE50-4AAD-48CE-95DB-A6CD0633E498}">
  <dimension ref="A1:Z37"/>
  <sheetViews>
    <sheetView workbookViewId="0">
      <selection activeCell="AD17" sqref="AD17"/>
    </sheetView>
  </sheetViews>
  <sheetFormatPr defaultRowHeight="15"/>
  <cols>
    <col min="1" max="1" width="4.42578125" bestFit="1" customWidth="1"/>
    <col min="2" max="2" width="4.7109375" bestFit="1" customWidth="1"/>
    <col min="3" max="3" width="16.85546875" customWidth="1"/>
    <col min="4" max="4" width="13.85546875" hidden="1" customWidth="1"/>
    <col min="5" max="5" width="22.140625" customWidth="1"/>
    <col min="6" max="6" width="5.42578125" hidden="1" customWidth="1"/>
    <col min="7" max="7" width="22" customWidth="1"/>
    <col min="8" max="8" width="4.85546875" hidden="1" customWidth="1"/>
    <col min="9" max="9" width="30" customWidth="1"/>
    <col min="10" max="10" width="4.85546875" hidden="1" customWidth="1"/>
    <col min="11" max="11" width="16.42578125" customWidth="1"/>
    <col min="12" max="12" width="4.85546875" hidden="1" customWidth="1"/>
    <col min="13" max="13" width="16.140625" customWidth="1"/>
    <col min="14" max="14" width="4.85546875" hidden="1" customWidth="1"/>
    <col min="15" max="15" width="19" customWidth="1"/>
    <col min="16" max="16" width="4.85546875" hidden="1" customWidth="1"/>
    <col min="18" max="18" width="4.85546875" hidden="1" customWidth="1"/>
    <col min="20" max="20" width="4.85546875" hidden="1" customWidth="1"/>
    <col min="22" max="22" width="4.85546875" hidden="1" customWidth="1"/>
    <col min="24" max="24" width="4.85546875" hidden="1" customWidth="1"/>
    <col min="26" max="26" width="4.85546875" hidden="1" customWidth="1"/>
  </cols>
  <sheetData>
    <row r="1" spans="1:26">
      <c r="C1" s="13" t="s">
        <v>86</v>
      </c>
      <c r="D1" s="13"/>
      <c r="E1" s="13" t="s">
        <v>86</v>
      </c>
      <c r="F1" s="13"/>
      <c r="G1" s="13" t="s">
        <v>86</v>
      </c>
      <c r="H1" s="13"/>
      <c r="I1" s="13" t="s">
        <v>86</v>
      </c>
      <c r="J1" s="13"/>
      <c r="K1" s="13" t="s">
        <v>86</v>
      </c>
      <c r="L1" s="13"/>
      <c r="M1" s="13" t="s">
        <v>86</v>
      </c>
      <c r="N1" s="13"/>
      <c r="O1" s="13" t="s">
        <v>86</v>
      </c>
      <c r="P1" s="13"/>
      <c r="Q1" s="13" t="s">
        <v>86</v>
      </c>
      <c r="R1" s="13"/>
      <c r="S1" s="13" t="s">
        <v>86</v>
      </c>
      <c r="T1" s="13"/>
      <c r="U1" s="13" t="s">
        <v>86</v>
      </c>
      <c r="V1" s="13"/>
      <c r="W1" s="13" t="s">
        <v>86</v>
      </c>
      <c r="X1" s="13"/>
      <c r="Y1" s="13" t="s">
        <v>86</v>
      </c>
      <c r="Z1" s="13"/>
    </row>
    <row r="2" spans="1:26" ht="15.75">
      <c r="A2" s="14" t="s">
        <v>372</v>
      </c>
      <c r="B2" s="10" t="s">
        <v>373</v>
      </c>
      <c r="C2" s="53" t="s">
        <v>198</v>
      </c>
      <c r="D2" s="54" t="s">
        <v>340</v>
      </c>
      <c r="E2" s="15" t="s">
        <v>71</v>
      </c>
      <c r="F2" s="19" t="s">
        <v>340</v>
      </c>
      <c r="G2" s="15" t="s">
        <v>49</v>
      </c>
      <c r="H2" s="19" t="s">
        <v>340</v>
      </c>
      <c r="I2" s="15" t="s">
        <v>40</v>
      </c>
      <c r="J2" s="19" t="s">
        <v>340</v>
      </c>
      <c r="K2" s="15" t="s">
        <v>17</v>
      </c>
      <c r="L2" s="19" t="s">
        <v>340</v>
      </c>
      <c r="M2" s="15" t="s">
        <v>60</v>
      </c>
      <c r="N2" s="19" t="s">
        <v>340</v>
      </c>
      <c r="O2" s="15" t="s">
        <v>20</v>
      </c>
      <c r="P2" s="19" t="s">
        <v>340</v>
      </c>
      <c r="Q2" s="15" t="s">
        <v>26</v>
      </c>
      <c r="R2" s="19" t="s">
        <v>340</v>
      </c>
      <c r="S2" s="15" t="s">
        <v>58</v>
      </c>
      <c r="T2" s="19" t="s">
        <v>340</v>
      </c>
      <c r="U2" s="15" t="s">
        <v>51</v>
      </c>
      <c r="V2" s="19" t="s">
        <v>340</v>
      </c>
      <c r="W2" s="15" t="s">
        <v>46</v>
      </c>
      <c r="X2" s="19" t="s">
        <v>340</v>
      </c>
      <c r="Y2" s="15" t="s">
        <v>64</v>
      </c>
      <c r="Z2" s="19" t="s">
        <v>340</v>
      </c>
    </row>
    <row r="3" spans="1:26">
      <c r="A3" s="11"/>
      <c r="B3" s="10">
        <v>1</v>
      </c>
      <c r="C3" s="10"/>
      <c r="D3" s="10">
        <f>Baremos!E23*Baremos!$E$68</f>
        <v>600</v>
      </c>
      <c r="E3" s="10"/>
      <c r="F3" s="10">
        <f>Baremos!E23*Baremos!$E$67</f>
        <v>1000</v>
      </c>
      <c r="G3" s="10"/>
      <c r="H3" s="10">
        <f>Baremos!E23*Baremos!$E$66</f>
        <v>1300</v>
      </c>
      <c r="I3" s="10"/>
      <c r="J3" s="10">
        <f>Baremos!E23*Baremos!$E$65</f>
        <v>1600</v>
      </c>
      <c r="K3" s="10"/>
      <c r="L3" s="10">
        <f>Baremos!E23*Baremos!$E$64</f>
        <v>1800</v>
      </c>
      <c r="M3" s="10"/>
      <c r="N3" s="10">
        <f>Baremos!E23*Baremos!$E$63</f>
        <v>1800</v>
      </c>
      <c r="O3" s="10"/>
      <c r="P3" s="10">
        <f>Baremos!E23*Baremos!$E$62</f>
        <v>2000</v>
      </c>
      <c r="Q3" s="10"/>
      <c r="R3" s="10">
        <f>Baremos!E23*Baremos!$E$69</f>
        <v>1600</v>
      </c>
      <c r="S3" s="10"/>
      <c r="T3" s="10">
        <f>Baremos!E23*Baremos!$E$70</f>
        <v>1400</v>
      </c>
      <c r="U3" s="10"/>
      <c r="V3" s="10">
        <f>Baremos!E23*Baremos!$E$71</f>
        <v>1200</v>
      </c>
      <c r="W3" s="10"/>
      <c r="X3" s="10">
        <f>Baremos!E23*Baremos!$E$71</f>
        <v>1200</v>
      </c>
      <c r="Y3" s="10"/>
      <c r="Z3" s="10">
        <f>Baremos!E23*Baremos!$E$71</f>
        <v>1200</v>
      </c>
    </row>
    <row r="4" spans="1:26">
      <c r="A4" s="11"/>
      <c r="B4" s="10">
        <v>2</v>
      </c>
      <c r="C4" s="10"/>
      <c r="D4" s="10">
        <f>Baremos!E24*Baremos!$E$68</f>
        <v>480</v>
      </c>
      <c r="E4" s="10"/>
      <c r="F4" s="10">
        <f>Baremos!E24*Baremos!$E$67</f>
        <v>800</v>
      </c>
      <c r="G4" s="10"/>
      <c r="H4" s="10">
        <f>Baremos!E24*Baremos!$E$66</f>
        <v>1040</v>
      </c>
      <c r="I4" s="10"/>
      <c r="J4" s="10">
        <f>Baremos!E24*Baremos!$E$65</f>
        <v>1280</v>
      </c>
      <c r="K4" s="10"/>
      <c r="L4" s="10">
        <f>Baremos!E24*Baremos!$E$64</f>
        <v>1440</v>
      </c>
      <c r="M4" s="10"/>
      <c r="N4" s="10">
        <f>Baremos!E24*Baremos!$E$63</f>
        <v>1440</v>
      </c>
      <c r="O4" s="10"/>
      <c r="P4" s="10">
        <f>Baremos!E24*Baremos!$E$62</f>
        <v>1600</v>
      </c>
      <c r="Q4" s="10"/>
      <c r="R4" s="10">
        <f>Baremos!E24*Baremos!$E$69</f>
        <v>1280</v>
      </c>
      <c r="S4" s="10"/>
      <c r="T4" s="10">
        <f>Baremos!E24*Baremos!$E$70</f>
        <v>1120</v>
      </c>
      <c r="U4" s="10"/>
      <c r="V4" s="10">
        <f>Baremos!E24*Baremos!$E$71</f>
        <v>960</v>
      </c>
      <c r="W4" s="10"/>
      <c r="X4" s="10">
        <f>Baremos!E24*Baremos!$E$71</f>
        <v>960</v>
      </c>
      <c r="Y4" s="10"/>
      <c r="Z4" s="10">
        <f>Baremos!E24*Baremos!$E$71</f>
        <v>960</v>
      </c>
    </row>
    <row r="5" spans="1:26">
      <c r="A5" s="11"/>
      <c r="B5" s="10">
        <v>3</v>
      </c>
      <c r="C5" s="10"/>
      <c r="D5" s="10">
        <f>Baremos!E25*Baremos!$E$68</f>
        <v>360</v>
      </c>
      <c r="E5" s="10"/>
      <c r="F5" s="10">
        <f>Baremos!E25*Baremos!$E$67</f>
        <v>600</v>
      </c>
      <c r="G5" s="10"/>
      <c r="H5" s="10">
        <f>Baremos!E25*Baremos!$E$66</f>
        <v>780</v>
      </c>
      <c r="I5" s="10"/>
      <c r="J5" s="10">
        <f>Baremos!E25*Baremos!$E$65</f>
        <v>960</v>
      </c>
      <c r="K5" s="10"/>
      <c r="L5" s="10">
        <f>Baremos!E25*Baremos!$E$64</f>
        <v>1080</v>
      </c>
      <c r="M5" s="10"/>
      <c r="N5" s="10">
        <f>Baremos!E25*Baremos!$E$63</f>
        <v>1080</v>
      </c>
      <c r="O5" s="10"/>
      <c r="P5" s="10">
        <f>Baremos!E25*Baremos!$E$62</f>
        <v>1200</v>
      </c>
      <c r="Q5" s="10"/>
      <c r="R5" s="10">
        <f>Baremos!E25*Baremos!$E$69</f>
        <v>960</v>
      </c>
      <c r="S5" s="10"/>
      <c r="T5" s="10">
        <f>Baremos!E25*Baremos!$E$70</f>
        <v>840</v>
      </c>
      <c r="U5" s="10"/>
      <c r="V5" s="10">
        <f>Baremos!E25*Baremos!$E$71</f>
        <v>720</v>
      </c>
      <c r="W5" s="10"/>
      <c r="X5" s="10">
        <f>Baremos!E25*Baremos!$E$71</f>
        <v>720</v>
      </c>
      <c r="Y5" s="10"/>
      <c r="Z5" s="10">
        <f>Baremos!E25*Baremos!$E$71</f>
        <v>720</v>
      </c>
    </row>
    <row r="6" spans="1:26">
      <c r="A6" s="11"/>
      <c r="B6" s="10">
        <v>4</v>
      </c>
      <c r="C6" s="10"/>
      <c r="D6" s="10">
        <f>Baremos!E26*Baremos!$E$68</f>
        <v>360</v>
      </c>
      <c r="E6" s="10"/>
      <c r="F6" s="10">
        <f>Baremos!E26*Baremos!$E$67</f>
        <v>600</v>
      </c>
      <c r="G6" s="10"/>
      <c r="H6" s="10">
        <f>Baremos!E26*Baremos!$E$66</f>
        <v>780</v>
      </c>
      <c r="I6" s="10"/>
      <c r="J6" s="10">
        <f>Baremos!E26*Baremos!$E$65</f>
        <v>960</v>
      </c>
      <c r="K6" s="10"/>
      <c r="L6" s="10">
        <f>Baremos!E26*Baremos!$E$64</f>
        <v>1080</v>
      </c>
      <c r="M6" s="10"/>
      <c r="N6" s="10">
        <f>Baremos!E26*Baremos!$E$63</f>
        <v>1080</v>
      </c>
      <c r="O6" s="10"/>
      <c r="P6" s="10">
        <f>Baremos!E26*Baremos!$E$62</f>
        <v>1200</v>
      </c>
      <c r="Q6" s="10"/>
      <c r="R6" s="10">
        <f>Baremos!E26*Baremos!$E$69</f>
        <v>960</v>
      </c>
      <c r="S6" s="10"/>
      <c r="T6" s="10">
        <f>Baremos!E26*Baremos!$E$70</f>
        <v>840</v>
      </c>
      <c r="U6" s="10"/>
      <c r="V6" s="10">
        <f>Baremos!E26*Baremos!$E$71</f>
        <v>720</v>
      </c>
      <c r="W6" s="10"/>
      <c r="X6" s="10">
        <f>Baremos!E26*Baremos!$E$71</f>
        <v>720</v>
      </c>
      <c r="Y6" s="10"/>
      <c r="Z6" s="10">
        <f>Baremos!E26*Baremos!$E$71</f>
        <v>720</v>
      </c>
    </row>
    <row r="7" spans="1:26">
      <c r="A7" s="11"/>
      <c r="B7" s="10">
        <v>5</v>
      </c>
      <c r="C7" s="10"/>
      <c r="D7" s="10">
        <f>Baremos!E27*Baremos!$E$68</f>
        <v>240</v>
      </c>
      <c r="E7" s="10"/>
      <c r="F7" s="10">
        <f>Baremos!E27*Baremos!$E$67</f>
        <v>400</v>
      </c>
      <c r="G7" s="10"/>
      <c r="H7" s="10">
        <f>Baremos!E27*Baremos!$E$66</f>
        <v>520</v>
      </c>
      <c r="I7" s="10"/>
      <c r="J7" s="10">
        <f>Baremos!E27*Baremos!$E$65</f>
        <v>640</v>
      </c>
      <c r="K7" s="10"/>
      <c r="L7" s="10">
        <f>Baremos!E27*Baremos!$E$64</f>
        <v>720</v>
      </c>
      <c r="M7" s="10"/>
      <c r="N7" s="10">
        <f>Baremos!E27*Baremos!$E$63</f>
        <v>720</v>
      </c>
      <c r="O7" s="10"/>
      <c r="P7" s="10">
        <f>Baremos!E27*Baremos!$E$62</f>
        <v>800</v>
      </c>
      <c r="Q7" s="10"/>
      <c r="R7" s="10">
        <f>Baremos!E27*Baremos!$E$69</f>
        <v>640</v>
      </c>
      <c r="S7" s="10"/>
      <c r="T7" s="10">
        <f>Baremos!E27*Baremos!$E$70</f>
        <v>560</v>
      </c>
      <c r="U7" s="10"/>
      <c r="V7" s="10">
        <f>Baremos!E27*Baremos!$E$71</f>
        <v>480</v>
      </c>
      <c r="W7" s="10"/>
      <c r="X7" s="10">
        <f>Baremos!E27*Baremos!$E$71</f>
        <v>480</v>
      </c>
      <c r="Y7" s="10"/>
      <c r="Z7" s="10">
        <f>Baremos!E27*Baremos!$E$71</f>
        <v>480</v>
      </c>
    </row>
    <row r="8" spans="1:26">
      <c r="A8" s="11"/>
      <c r="B8" s="10">
        <v>6</v>
      </c>
      <c r="C8" s="10"/>
      <c r="D8" s="10">
        <f>Baremos!E28*Baremos!$E$68</f>
        <v>240</v>
      </c>
      <c r="E8" s="10"/>
      <c r="F8" s="10">
        <f>Baremos!E28*Baremos!$E$67</f>
        <v>400</v>
      </c>
      <c r="G8" s="10"/>
      <c r="H8" s="10">
        <f>Baremos!E28*Baremos!$E$66</f>
        <v>520</v>
      </c>
      <c r="I8" s="10"/>
      <c r="J8" s="10">
        <f>Baremos!E28*Baremos!$E$65</f>
        <v>640</v>
      </c>
      <c r="K8" s="10"/>
      <c r="L8" s="10">
        <f>Baremos!E28*Baremos!$E$64</f>
        <v>720</v>
      </c>
      <c r="M8" s="10"/>
      <c r="N8" s="10">
        <f>Baremos!E28*Baremos!$E$63</f>
        <v>720</v>
      </c>
      <c r="O8" s="10"/>
      <c r="P8" s="10">
        <f>Baremos!E28*Baremos!$E$62</f>
        <v>800</v>
      </c>
      <c r="Q8" s="10"/>
      <c r="R8" s="10">
        <f>Baremos!E28*Baremos!$E$69</f>
        <v>640</v>
      </c>
      <c r="S8" s="10"/>
      <c r="T8" s="10">
        <f>Baremos!E28*Baremos!$E$70</f>
        <v>560</v>
      </c>
      <c r="U8" s="10"/>
      <c r="V8" s="10">
        <f>Baremos!E28*Baremos!$E$71</f>
        <v>480</v>
      </c>
      <c r="W8" s="10"/>
      <c r="X8" s="10">
        <f>Baremos!E28*Baremos!$E$71</f>
        <v>480</v>
      </c>
      <c r="Y8" s="10"/>
      <c r="Z8" s="10">
        <f>Baremos!E28*Baremos!$E$71</f>
        <v>480</v>
      </c>
    </row>
    <row r="9" spans="1:26">
      <c r="A9" s="11"/>
      <c r="B9" s="10">
        <v>7</v>
      </c>
      <c r="C9" s="10"/>
      <c r="D9" s="10">
        <f>Baremos!E29*Baremos!$E$68</f>
        <v>240</v>
      </c>
      <c r="E9" s="10"/>
      <c r="F9" s="10">
        <f>Baremos!E29*Baremos!$E$67</f>
        <v>400</v>
      </c>
      <c r="G9" s="10"/>
      <c r="H9" s="10">
        <f>Baremos!E29*Baremos!$E$66</f>
        <v>520</v>
      </c>
      <c r="I9" s="10"/>
      <c r="J9" s="10">
        <f>Baremos!E29*Baremos!$E$65</f>
        <v>640</v>
      </c>
      <c r="K9" s="10"/>
      <c r="L9" s="10">
        <f>Baremos!E29*Baremos!$E$64</f>
        <v>720</v>
      </c>
      <c r="M9" s="10"/>
      <c r="N9" s="10">
        <f>Baremos!E29*Baremos!$E$63</f>
        <v>720</v>
      </c>
      <c r="O9" s="10"/>
      <c r="P9" s="10">
        <f>Baremos!E29*Baremos!$E$62</f>
        <v>800</v>
      </c>
      <c r="Q9" s="10"/>
      <c r="R9" s="10">
        <f>Baremos!E29*Baremos!$E$69</f>
        <v>640</v>
      </c>
      <c r="S9" s="10"/>
      <c r="T9" s="10">
        <f>Baremos!E29*Baremos!$E$70</f>
        <v>560</v>
      </c>
      <c r="U9" s="10"/>
      <c r="V9" s="10">
        <f>Baremos!E29*Baremos!$E$71</f>
        <v>480</v>
      </c>
      <c r="W9" s="10"/>
      <c r="X9" s="10">
        <f>Baremos!E29*Baremos!$E$71</f>
        <v>480</v>
      </c>
      <c r="Y9" s="10"/>
      <c r="Z9" s="10">
        <f>Baremos!E29*Baremos!$E$71</f>
        <v>480</v>
      </c>
    </row>
    <row r="10" spans="1:26">
      <c r="A10" s="11"/>
      <c r="B10" s="10">
        <v>8</v>
      </c>
      <c r="C10" s="10"/>
      <c r="D10" s="10">
        <f>Baremos!E30*Baremos!$E$68</f>
        <v>240</v>
      </c>
      <c r="E10" s="10"/>
      <c r="F10" s="10">
        <f>Baremos!E30*Baremos!$E$67</f>
        <v>400</v>
      </c>
      <c r="G10" s="10"/>
      <c r="H10" s="10">
        <f>Baremos!E30*Baremos!$E$66</f>
        <v>520</v>
      </c>
      <c r="I10" s="10"/>
      <c r="J10" s="10">
        <f>Baremos!E30*Baremos!$E$65</f>
        <v>640</v>
      </c>
      <c r="K10" s="10"/>
      <c r="L10" s="10">
        <f>Baremos!E30*Baremos!$E$64</f>
        <v>720</v>
      </c>
      <c r="M10" s="10"/>
      <c r="N10" s="10">
        <f>Baremos!E30*Baremos!$E$63</f>
        <v>720</v>
      </c>
      <c r="O10" s="10"/>
      <c r="P10" s="10">
        <f>Baremos!E30*Baremos!$E$62</f>
        <v>800</v>
      </c>
      <c r="Q10" s="10"/>
      <c r="R10" s="10">
        <f>Baremos!E30*Baremos!$E$69</f>
        <v>640</v>
      </c>
      <c r="S10" s="10"/>
      <c r="T10" s="10">
        <f>Baremos!E30*Baremos!$E$70</f>
        <v>560</v>
      </c>
      <c r="U10" s="10"/>
      <c r="V10" s="10">
        <f>Baremos!E30*Baremos!$E$71</f>
        <v>480</v>
      </c>
      <c r="W10" s="10"/>
      <c r="X10" s="10">
        <f>Baremos!E30*Baremos!$E$71</f>
        <v>480</v>
      </c>
      <c r="Y10" s="10"/>
      <c r="Z10" s="10">
        <f>Baremos!E30*Baremos!$E$71</f>
        <v>480</v>
      </c>
    </row>
    <row r="11" spans="1:26">
      <c r="A11" s="10"/>
      <c r="B11" s="10">
        <v>9</v>
      </c>
      <c r="C11" s="10"/>
      <c r="D11" s="10">
        <f>Baremos!E31*Baremos!$E$68</f>
        <v>120</v>
      </c>
      <c r="E11" s="10"/>
      <c r="F11" s="10">
        <f>Baremos!E31*Baremos!$E$67</f>
        <v>200</v>
      </c>
      <c r="G11" s="10"/>
      <c r="H11" s="10">
        <f>Baremos!E31*Baremos!$E$66</f>
        <v>260</v>
      </c>
      <c r="I11" s="10"/>
      <c r="J11" s="10">
        <f>Baremos!E31*Baremos!$E$65</f>
        <v>320</v>
      </c>
      <c r="K11" s="10"/>
      <c r="L11" s="10">
        <f>Baremos!E31*Baremos!$E$64</f>
        <v>360</v>
      </c>
      <c r="M11" s="10"/>
      <c r="N11" s="10">
        <f>Baremos!E31*Baremos!$E$63</f>
        <v>360</v>
      </c>
      <c r="O11" s="10"/>
      <c r="P11" s="10">
        <f>Baremos!E31*Baremos!$E$62</f>
        <v>400</v>
      </c>
      <c r="Q11" s="10"/>
      <c r="R11" s="10">
        <f>Baremos!E31*Baremos!$E$69</f>
        <v>320</v>
      </c>
      <c r="S11" s="10"/>
      <c r="T11" s="10">
        <f>Baremos!E31*Baremos!$E$70</f>
        <v>280</v>
      </c>
      <c r="U11" s="10"/>
      <c r="V11" s="10">
        <f>Baremos!E31*Baremos!$E$71</f>
        <v>240</v>
      </c>
      <c r="W11" s="10"/>
      <c r="X11" s="10">
        <f>Baremos!E31*Baremos!$E$71</f>
        <v>240</v>
      </c>
      <c r="Y11" s="10"/>
      <c r="Z11" s="10">
        <f>Baremos!E31*Baremos!$E$71</f>
        <v>240</v>
      </c>
    </row>
    <row r="12" spans="1:26">
      <c r="A12" s="10"/>
      <c r="B12" s="10">
        <v>10</v>
      </c>
      <c r="C12" s="10"/>
      <c r="D12" s="10">
        <f>Baremos!E32*Baremos!$E$68</f>
        <v>120</v>
      </c>
      <c r="E12" s="10"/>
      <c r="F12" s="10">
        <f>Baremos!E32*Baremos!$E$67</f>
        <v>200</v>
      </c>
      <c r="G12" s="10"/>
      <c r="H12" s="10">
        <f>Baremos!E32*Baremos!$E$66</f>
        <v>260</v>
      </c>
      <c r="I12" s="10"/>
      <c r="J12" s="10">
        <f>Baremos!E32*Baremos!$E$65</f>
        <v>320</v>
      </c>
      <c r="K12" s="10"/>
      <c r="L12" s="10">
        <f>Baremos!E32*Baremos!$E$64</f>
        <v>360</v>
      </c>
      <c r="M12" s="10"/>
      <c r="N12" s="10">
        <f>Baremos!E32*Baremos!$E$63</f>
        <v>360</v>
      </c>
      <c r="O12" s="10"/>
      <c r="P12" s="10">
        <f>Baremos!E32*Baremos!$E$62</f>
        <v>400</v>
      </c>
      <c r="Q12" s="10"/>
      <c r="R12" s="10">
        <f>Baremos!E32*Baremos!$E$69</f>
        <v>320</v>
      </c>
      <c r="S12" s="10"/>
      <c r="T12" s="10">
        <f>Baremos!E32*Baremos!$E$70</f>
        <v>280</v>
      </c>
      <c r="U12" s="10"/>
      <c r="V12" s="10">
        <f>Baremos!E32*Baremos!$E$71</f>
        <v>240</v>
      </c>
      <c r="W12" s="10"/>
      <c r="X12" s="10">
        <f>Baremos!E32*Baremos!$E$71</f>
        <v>240</v>
      </c>
      <c r="Y12" s="10"/>
      <c r="Z12" s="10">
        <f>Baremos!E32*Baremos!$E$71</f>
        <v>240</v>
      </c>
    </row>
    <row r="13" spans="1:26">
      <c r="A13" s="10"/>
      <c r="B13" s="10">
        <v>11</v>
      </c>
      <c r="C13" s="10"/>
      <c r="D13" s="10">
        <f>Baremos!E33*Baremos!$E$68</f>
        <v>120</v>
      </c>
      <c r="E13" s="10"/>
      <c r="F13" s="10">
        <f>Baremos!E33*Baremos!$E$67</f>
        <v>200</v>
      </c>
      <c r="G13" s="10"/>
      <c r="H13" s="10">
        <f>Baremos!E33*Baremos!$E$66</f>
        <v>260</v>
      </c>
      <c r="I13" s="10"/>
      <c r="J13" s="10">
        <f>Baremos!E33*Baremos!$E$65</f>
        <v>320</v>
      </c>
      <c r="K13" s="10"/>
      <c r="L13" s="10">
        <f>Baremos!E33*Baremos!$E$64</f>
        <v>360</v>
      </c>
      <c r="M13" s="10"/>
      <c r="N13" s="10">
        <f>Baremos!E33*Baremos!$E$63</f>
        <v>360</v>
      </c>
      <c r="O13" s="10"/>
      <c r="P13" s="10">
        <f>Baremos!E33*Baremos!$E$62</f>
        <v>400</v>
      </c>
      <c r="Q13" s="10"/>
      <c r="R13" s="10">
        <f>Baremos!E33*Baremos!$E$69</f>
        <v>320</v>
      </c>
      <c r="S13" s="10"/>
      <c r="T13" s="10">
        <f>Baremos!E33*Baremos!$E$70</f>
        <v>280</v>
      </c>
      <c r="U13" s="10"/>
      <c r="V13" s="10">
        <f>Baremos!E33*Baremos!$E$71</f>
        <v>240</v>
      </c>
      <c r="W13" s="10"/>
      <c r="X13" s="10">
        <f>Baremos!E33*Baremos!$E$71</f>
        <v>240</v>
      </c>
      <c r="Y13" s="10"/>
      <c r="Z13" s="10">
        <f>Baremos!E33*Baremos!$E$71</f>
        <v>240</v>
      </c>
    </row>
    <row r="14" spans="1:26">
      <c r="A14" s="10"/>
      <c r="B14" s="10">
        <v>12</v>
      </c>
      <c r="C14" s="10"/>
      <c r="D14" s="10">
        <f>Baremos!E34*Baremos!$E$68</f>
        <v>120</v>
      </c>
      <c r="E14" s="10"/>
      <c r="F14" s="10">
        <f>Baremos!E34*Baremos!$E$67</f>
        <v>200</v>
      </c>
      <c r="G14" s="10"/>
      <c r="H14" s="10">
        <f>Baremos!E34*Baremos!$E$66</f>
        <v>260</v>
      </c>
      <c r="I14" s="10"/>
      <c r="J14" s="10">
        <f>Baremos!E34*Baremos!$E$65</f>
        <v>320</v>
      </c>
      <c r="K14" s="10"/>
      <c r="L14" s="10">
        <f>Baremos!E34*Baremos!$E$64</f>
        <v>360</v>
      </c>
      <c r="M14" s="10"/>
      <c r="N14" s="10">
        <f>Baremos!E34*Baremos!$E$63</f>
        <v>360</v>
      </c>
      <c r="O14" s="10"/>
      <c r="P14" s="10">
        <f>Baremos!E34*Baremos!$E$62</f>
        <v>400</v>
      </c>
      <c r="Q14" s="10"/>
      <c r="R14" s="10">
        <f>Baremos!E34*Baremos!$E$69</f>
        <v>320</v>
      </c>
      <c r="S14" s="10"/>
      <c r="T14" s="10">
        <f>Baremos!E34*Baremos!$E$70</f>
        <v>280</v>
      </c>
      <c r="U14" s="10"/>
      <c r="V14" s="10">
        <f>Baremos!E34*Baremos!$E$71</f>
        <v>240</v>
      </c>
      <c r="W14" s="10"/>
      <c r="X14" s="10">
        <f>Baremos!E34*Baremos!$E$71</f>
        <v>240</v>
      </c>
      <c r="Y14" s="10"/>
      <c r="Z14" s="10">
        <f>Baremos!E34*Baremos!$E$71</f>
        <v>240</v>
      </c>
    </row>
    <row r="15" spans="1:26">
      <c r="A15" s="11"/>
      <c r="B15" s="10">
        <v>13</v>
      </c>
      <c r="C15" s="10"/>
      <c r="D15" s="10">
        <f>Baremos!E35*Baremos!$E$68</f>
        <v>120</v>
      </c>
      <c r="E15" s="10"/>
      <c r="F15" s="10">
        <f>Baremos!E35*Baremos!$E$67</f>
        <v>200</v>
      </c>
      <c r="G15" s="10"/>
      <c r="H15" s="10">
        <f>Baremos!E35*Baremos!$E$66</f>
        <v>260</v>
      </c>
      <c r="I15" s="10"/>
      <c r="J15" s="10">
        <f>Baremos!E35*Baremos!$E$65</f>
        <v>320</v>
      </c>
      <c r="K15" s="10"/>
      <c r="L15" s="10">
        <f>Baremos!E35*Baremos!$E$64</f>
        <v>360</v>
      </c>
      <c r="M15" s="10"/>
      <c r="N15" s="10">
        <f>Baremos!E35*Baremos!$E$63</f>
        <v>360</v>
      </c>
      <c r="O15" s="10"/>
      <c r="P15" s="10">
        <f>Baremos!E35*Baremos!$E$62</f>
        <v>400</v>
      </c>
      <c r="Q15" s="10"/>
      <c r="R15" s="10">
        <f>Baremos!E35*Baremos!$E$69</f>
        <v>320</v>
      </c>
      <c r="S15" s="10"/>
      <c r="T15" s="10">
        <f>Baremos!E35*Baremos!$E$70</f>
        <v>280</v>
      </c>
      <c r="U15" s="10"/>
      <c r="V15" s="10">
        <f>Baremos!E35*Baremos!$E$71</f>
        <v>240</v>
      </c>
      <c r="W15" s="10"/>
      <c r="X15" s="10">
        <f>Baremos!E35*Baremos!$E$71</f>
        <v>240</v>
      </c>
      <c r="Y15" s="10"/>
      <c r="Z15" s="10">
        <f>Baremos!E35*Baremos!$E$71</f>
        <v>240</v>
      </c>
    </row>
    <row r="16" spans="1:26">
      <c r="A16" s="11"/>
      <c r="B16" s="10">
        <v>14</v>
      </c>
      <c r="C16" s="10"/>
      <c r="D16" s="10">
        <f>Baremos!E36*Baremos!$E$68</f>
        <v>120</v>
      </c>
      <c r="E16" s="10"/>
      <c r="F16" s="10">
        <f>Baremos!E36*Baremos!$E$67</f>
        <v>200</v>
      </c>
      <c r="G16" s="10"/>
      <c r="H16" s="10">
        <f>Baremos!E36*Baremos!$E$66</f>
        <v>260</v>
      </c>
      <c r="I16" s="10"/>
      <c r="J16" s="10">
        <f>Baremos!E36*Baremos!$E$65</f>
        <v>320</v>
      </c>
      <c r="K16" s="10"/>
      <c r="L16" s="10">
        <f>Baremos!E36*Baremos!$E$64</f>
        <v>360</v>
      </c>
      <c r="M16" s="10"/>
      <c r="N16" s="10">
        <f>Baremos!E36*Baremos!$E$63</f>
        <v>360</v>
      </c>
      <c r="O16" s="10"/>
      <c r="P16" s="10">
        <f>Baremos!E36*Baremos!$E$62</f>
        <v>400</v>
      </c>
      <c r="Q16" s="10"/>
      <c r="R16" s="10">
        <f>Baremos!E36*Baremos!$E$69</f>
        <v>320</v>
      </c>
      <c r="S16" s="10"/>
      <c r="T16" s="10">
        <f>Baremos!E36*Baremos!$E$70</f>
        <v>280</v>
      </c>
      <c r="U16" s="10"/>
      <c r="V16" s="10">
        <f>Baremos!E36*Baremos!$E$71</f>
        <v>240</v>
      </c>
      <c r="W16" s="10"/>
      <c r="X16" s="10">
        <f>Baremos!E36*Baremos!$E$71</f>
        <v>240</v>
      </c>
      <c r="Y16" s="10"/>
      <c r="Z16" s="10">
        <f>Baremos!E36*Baremos!$E$71</f>
        <v>240</v>
      </c>
    </row>
    <row r="17" spans="1:26">
      <c r="A17" s="11"/>
      <c r="B17" s="10">
        <v>15</v>
      </c>
      <c r="C17" s="10"/>
      <c r="D17" s="10">
        <f>Baremos!E37*Baremos!$E$68</f>
        <v>120</v>
      </c>
      <c r="E17" s="10"/>
      <c r="F17" s="10">
        <f>Baremos!E37*Baremos!$E$67</f>
        <v>200</v>
      </c>
      <c r="G17" s="10"/>
      <c r="H17" s="10">
        <f>Baremos!E37*Baremos!$E$66</f>
        <v>260</v>
      </c>
      <c r="I17" s="10"/>
      <c r="J17" s="10">
        <f>Baremos!E37*Baremos!$E$65</f>
        <v>320</v>
      </c>
      <c r="K17" s="10"/>
      <c r="L17" s="10">
        <f>Baremos!E37*Baremos!$E$64</f>
        <v>360</v>
      </c>
      <c r="M17" s="10"/>
      <c r="N17" s="10">
        <f>Baremos!E37*Baremos!$E$63</f>
        <v>360</v>
      </c>
      <c r="O17" s="10"/>
      <c r="P17" s="10">
        <f>Baremos!E37*Baremos!$E$62</f>
        <v>400</v>
      </c>
      <c r="Q17" s="10"/>
      <c r="R17" s="10">
        <f>Baremos!E37*Baremos!$E$69</f>
        <v>320</v>
      </c>
      <c r="S17" s="10"/>
      <c r="T17" s="10">
        <f>Baremos!E37*Baremos!$E$70</f>
        <v>280</v>
      </c>
      <c r="U17" s="10"/>
      <c r="V17" s="10">
        <f>Baremos!E37*Baremos!$E$71</f>
        <v>240</v>
      </c>
      <c r="W17" s="10"/>
      <c r="X17" s="10">
        <f>Baremos!E37*Baremos!$E$71</f>
        <v>240</v>
      </c>
      <c r="Y17" s="10"/>
      <c r="Z17" s="10">
        <f>Baremos!E37*Baremos!$E$71</f>
        <v>240</v>
      </c>
    </row>
    <row r="18" spans="1:26">
      <c r="A18" s="11"/>
      <c r="B18" s="10">
        <v>16</v>
      </c>
      <c r="C18" s="10"/>
      <c r="D18" s="10">
        <f>Baremos!E38*Baremos!$E$68</f>
        <v>120</v>
      </c>
      <c r="E18" s="10"/>
      <c r="F18" s="10">
        <f>Baremos!E38*Baremos!$E$67</f>
        <v>200</v>
      </c>
      <c r="G18" s="10"/>
      <c r="H18" s="10">
        <f>Baremos!E38*Baremos!$E$66</f>
        <v>260</v>
      </c>
      <c r="I18" s="10"/>
      <c r="J18" s="10">
        <f>Baremos!E38*Baremos!$E$65</f>
        <v>320</v>
      </c>
      <c r="K18" s="10"/>
      <c r="L18" s="10">
        <f>Baremos!E38*Baremos!$E$64</f>
        <v>360</v>
      </c>
      <c r="M18" s="10"/>
      <c r="N18" s="10">
        <f>Baremos!E38*Baremos!$E$63</f>
        <v>360</v>
      </c>
      <c r="O18" s="10"/>
      <c r="P18" s="10">
        <f>Baremos!E38*Baremos!$E$62</f>
        <v>400</v>
      </c>
      <c r="Q18" s="10"/>
      <c r="R18" s="10">
        <f>Baremos!E38*Baremos!$E$69</f>
        <v>320</v>
      </c>
      <c r="S18" s="10"/>
      <c r="T18" s="10">
        <f>Baremos!E38*Baremos!$E$70</f>
        <v>280</v>
      </c>
      <c r="U18" s="10"/>
      <c r="V18" s="10">
        <f>Baremos!E38*Baremos!$E$71</f>
        <v>240</v>
      </c>
      <c r="W18" s="10"/>
      <c r="X18" s="10">
        <f>Baremos!E38*Baremos!$E$71</f>
        <v>240</v>
      </c>
      <c r="Y18" s="10"/>
      <c r="Z18" s="10">
        <f>Baremos!E38*Baremos!$E$71</f>
        <v>240</v>
      </c>
    </row>
    <row r="19" spans="1:26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>
      <c r="A20" s="10"/>
      <c r="B20" s="10"/>
      <c r="C20" s="11" t="s">
        <v>18</v>
      </c>
      <c r="D20" s="11"/>
      <c r="E20" s="11" t="s">
        <v>18</v>
      </c>
      <c r="F20" s="11"/>
      <c r="G20" s="11" t="s">
        <v>18</v>
      </c>
      <c r="H20" s="11"/>
      <c r="I20" s="11" t="s">
        <v>18</v>
      </c>
      <c r="J20" s="11"/>
      <c r="K20" s="11" t="s">
        <v>18</v>
      </c>
      <c r="L20" s="11"/>
      <c r="M20" s="11" t="s">
        <v>18</v>
      </c>
      <c r="N20" s="11"/>
      <c r="O20" s="11" t="s">
        <v>18</v>
      </c>
      <c r="P20" s="11"/>
      <c r="Q20" s="11" t="s">
        <v>18</v>
      </c>
      <c r="R20" s="11"/>
      <c r="S20" s="11" t="s">
        <v>18</v>
      </c>
      <c r="T20" s="11"/>
      <c r="U20" s="11" t="s">
        <v>18</v>
      </c>
      <c r="V20" s="11"/>
      <c r="W20" s="11" t="s">
        <v>18</v>
      </c>
      <c r="X20" s="11"/>
      <c r="Y20" s="11" t="s">
        <v>18</v>
      </c>
      <c r="Z20" s="11"/>
    </row>
    <row r="21" spans="1:26" ht="15.75">
      <c r="A21" s="17" t="s">
        <v>372</v>
      </c>
      <c r="B21" s="10" t="s">
        <v>373</v>
      </c>
      <c r="C21" s="53" t="s">
        <v>198</v>
      </c>
      <c r="D21" s="54" t="s">
        <v>340</v>
      </c>
      <c r="E21" s="15" t="s">
        <v>71</v>
      </c>
      <c r="F21" s="19" t="s">
        <v>340</v>
      </c>
      <c r="G21" s="15" t="s">
        <v>49</v>
      </c>
      <c r="H21" s="19" t="s">
        <v>340</v>
      </c>
      <c r="I21" s="15" t="s">
        <v>40</v>
      </c>
      <c r="J21" s="19" t="s">
        <v>340</v>
      </c>
      <c r="K21" s="15" t="s">
        <v>17</v>
      </c>
      <c r="L21" s="19" t="s">
        <v>340</v>
      </c>
      <c r="M21" s="15" t="s">
        <v>60</v>
      </c>
      <c r="N21" s="19" t="s">
        <v>340</v>
      </c>
      <c r="O21" s="15" t="s">
        <v>20</v>
      </c>
      <c r="P21" s="19" t="s">
        <v>340</v>
      </c>
      <c r="Q21" s="15" t="s">
        <v>26</v>
      </c>
      <c r="R21" s="19" t="s">
        <v>340</v>
      </c>
      <c r="S21" s="15" t="s">
        <v>58</v>
      </c>
      <c r="T21" s="19" t="s">
        <v>340</v>
      </c>
      <c r="U21" s="15" t="s">
        <v>51</v>
      </c>
      <c r="V21" s="19" t="s">
        <v>340</v>
      </c>
      <c r="W21" s="15" t="s">
        <v>46</v>
      </c>
      <c r="X21" s="19" t="s">
        <v>340</v>
      </c>
      <c r="Y21" s="15" t="s">
        <v>64</v>
      </c>
      <c r="Z21" s="19" t="s">
        <v>340</v>
      </c>
    </row>
    <row r="22" spans="1:26">
      <c r="A22" s="10"/>
      <c r="B22" s="10">
        <v>1</v>
      </c>
      <c r="C22" s="10"/>
      <c r="D22" s="10">
        <f>D3</f>
        <v>600</v>
      </c>
      <c r="E22" s="10"/>
      <c r="F22" s="10">
        <f>F3</f>
        <v>1000</v>
      </c>
      <c r="G22" s="10"/>
      <c r="H22" s="10">
        <f>H3</f>
        <v>1300</v>
      </c>
      <c r="I22" s="10"/>
      <c r="J22" s="10">
        <f>J3</f>
        <v>1600</v>
      </c>
      <c r="K22" s="10"/>
      <c r="L22" s="10">
        <f>L3</f>
        <v>1800</v>
      </c>
      <c r="M22" s="10"/>
      <c r="N22" s="10">
        <f>N3</f>
        <v>1800</v>
      </c>
      <c r="O22" s="10"/>
      <c r="P22" s="10">
        <f>P3</f>
        <v>2000</v>
      </c>
      <c r="Q22" s="10"/>
      <c r="R22" s="10">
        <f>R3</f>
        <v>1600</v>
      </c>
      <c r="S22" s="10"/>
      <c r="T22" s="10">
        <f>T3</f>
        <v>1400</v>
      </c>
      <c r="U22" s="10"/>
      <c r="V22" s="10">
        <f>V3</f>
        <v>1200</v>
      </c>
      <c r="W22" s="10"/>
      <c r="X22" s="10">
        <f>X3</f>
        <v>1200</v>
      </c>
      <c r="Y22" s="10"/>
      <c r="Z22" s="10">
        <f>Z3</f>
        <v>1200</v>
      </c>
    </row>
    <row r="23" spans="1:26">
      <c r="A23" s="10"/>
      <c r="B23" s="10">
        <v>2</v>
      </c>
      <c r="C23" s="10"/>
      <c r="D23" s="10">
        <f>D4</f>
        <v>480</v>
      </c>
      <c r="E23" s="10"/>
      <c r="F23" s="10">
        <f t="shared" ref="F23:H37" si="0">F4</f>
        <v>800</v>
      </c>
      <c r="G23" s="10"/>
      <c r="H23" s="10">
        <f t="shared" si="0"/>
        <v>1040</v>
      </c>
      <c r="I23" s="10"/>
      <c r="J23" s="10">
        <f>J4</f>
        <v>1280</v>
      </c>
      <c r="K23" s="10"/>
      <c r="L23" s="10">
        <f t="shared" ref="L23" si="1">L4</f>
        <v>1440</v>
      </c>
      <c r="M23" s="10"/>
      <c r="N23" s="10">
        <f>N4</f>
        <v>1440</v>
      </c>
      <c r="O23" s="10"/>
      <c r="P23" s="10">
        <f t="shared" ref="P23" si="2">P4</f>
        <v>1600</v>
      </c>
      <c r="Q23" s="10"/>
      <c r="R23" s="10">
        <f t="shared" ref="R23" si="3">R4</f>
        <v>1280</v>
      </c>
      <c r="S23" s="10"/>
      <c r="T23" s="10">
        <f t="shared" ref="T23" si="4">T4</f>
        <v>1120</v>
      </c>
      <c r="U23" s="10"/>
      <c r="V23" s="10">
        <f t="shared" ref="V23" si="5">V4</f>
        <v>960</v>
      </c>
      <c r="W23" s="10"/>
      <c r="X23" s="10">
        <f t="shared" ref="X23" si="6">X4</f>
        <v>960</v>
      </c>
      <c r="Y23" s="10"/>
      <c r="Z23" s="10">
        <f t="shared" ref="Z23" si="7">Z4</f>
        <v>960</v>
      </c>
    </row>
    <row r="24" spans="1:26">
      <c r="A24" s="10"/>
      <c r="B24" s="10">
        <v>3</v>
      </c>
      <c r="C24" s="10"/>
      <c r="D24" s="10">
        <f>D5</f>
        <v>360</v>
      </c>
      <c r="E24" s="10"/>
      <c r="F24" s="10">
        <f t="shared" si="0"/>
        <v>600</v>
      </c>
      <c r="G24" s="10"/>
      <c r="H24" s="10">
        <f t="shared" si="0"/>
        <v>780</v>
      </c>
      <c r="I24" s="10"/>
      <c r="J24" s="10">
        <f t="shared" ref="J24" si="8">J5</f>
        <v>960</v>
      </c>
      <c r="K24" s="10"/>
      <c r="L24" s="10">
        <f t="shared" ref="L24" si="9">L5</f>
        <v>1080</v>
      </c>
      <c r="M24" s="10"/>
      <c r="N24" s="10">
        <f t="shared" ref="N24" si="10">N5</f>
        <v>1080</v>
      </c>
      <c r="O24" s="10"/>
      <c r="P24" s="10">
        <f t="shared" ref="P24" si="11">P5</f>
        <v>1200</v>
      </c>
      <c r="Q24" s="10"/>
      <c r="R24" s="10">
        <f t="shared" ref="R24" si="12">R5</f>
        <v>960</v>
      </c>
      <c r="S24" s="10"/>
      <c r="T24" s="10">
        <f t="shared" ref="T24" si="13">T5</f>
        <v>840</v>
      </c>
      <c r="U24" s="10"/>
      <c r="V24" s="10">
        <f t="shared" ref="V24" si="14">V5</f>
        <v>720</v>
      </c>
      <c r="W24" s="10"/>
      <c r="X24" s="10">
        <f t="shared" ref="X24" si="15">X5</f>
        <v>720</v>
      </c>
      <c r="Y24" s="10"/>
      <c r="Z24" s="10">
        <f t="shared" ref="Z24" si="16">Z5</f>
        <v>720</v>
      </c>
    </row>
    <row r="25" spans="1:26">
      <c r="A25" s="10"/>
      <c r="B25" s="10">
        <v>4</v>
      </c>
      <c r="C25" s="10"/>
      <c r="D25" s="10">
        <f>D6</f>
        <v>360</v>
      </c>
      <c r="E25" s="10"/>
      <c r="F25" s="10">
        <f t="shared" si="0"/>
        <v>600</v>
      </c>
      <c r="G25" s="10"/>
      <c r="H25" s="10">
        <f t="shared" si="0"/>
        <v>780</v>
      </c>
      <c r="I25" s="10"/>
      <c r="J25" s="10">
        <f t="shared" ref="J25" si="17">J6</f>
        <v>960</v>
      </c>
      <c r="K25" s="10"/>
      <c r="L25" s="10">
        <f t="shared" ref="L25" si="18">L6</f>
        <v>1080</v>
      </c>
      <c r="M25" s="10"/>
      <c r="N25" s="10">
        <f t="shared" ref="N25" si="19">N6</f>
        <v>1080</v>
      </c>
      <c r="O25" s="10"/>
      <c r="P25" s="10">
        <f t="shared" ref="P25" si="20">P6</f>
        <v>1200</v>
      </c>
      <c r="Q25" s="10"/>
      <c r="R25" s="10">
        <f t="shared" ref="R25" si="21">R6</f>
        <v>960</v>
      </c>
      <c r="S25" s="10"/>
      <c r="T25" s="10">
        <f t="shared" ref="T25" si="22">T6</f>
        <v>840</v>
      </c>
      <c r="U25" s="10"/>
      <c r="V25" s="10">
        <f t="shared" ref="V25" si="23">V6</f>
        <v>720</v>
      </c>
      <c r="W25" s="10"/>
      <c r="X25" s="10">
        <f t="shared" ref="X25" si="24">X6</f>
        <v>720</v>
      </c>
      <c r="Y25" s="10"/>
      <c r="Z25" s="10">
        <f t="shared" ref="Z25" si="25">Z6</f>
        <v>720</v>
      </c>
    </row>
    <row r="26" spans="1:26">
      <c r="A26" s="11"/>
      <c r="B26" s="10">
        <v>5</v>
      </c>
      <c r="C26" s="10"/>
      <c r="D26" s="10">
        <f>D7</f>
        <v>240</v>
      </c>
      <c r="E26" s="10"/>
      <c r="F26" s="10">
        <f t="shared" si="0"/>
        <v>400</v>
      </c>
      <c r="G26" s="10"/>
      <c r="H26" s="10">
        <f t="shared" si="0"/>
        <v>520</v>
      </c>
      <c r="I26" s="10"/>
      <c r="J26" s="10">
        <f t="shared" ref="J26" si="26">J7</f>
        <v>640</v>
      </c>
      <c r="K26" s="10"/>
      <c r="L26" s="10">
        <f t="shared" ref="L26" si="27">L7</f>
        <v>720</v>
      </c>
      <c r="M26" s="10"/>
      <c r="N26" s="10">
        <f t="shared" ref="N26" si="28">N7</f>
        <v>720</v>
      </c>
      <c r="O26" s="10"/>
      <c r="P26" s="10">
        <f t="shared" ref="P26" si="29">P7</f>
        <v>800</v>
      </c>
      <c r="Q26" s="10"/>
      <c r="R26" s="10">
        <f t="shared" ref="R26" si="30">R7</f>
        <v>640</v>
      </c>
      <c r="S26" s="10"/>
      <c r="T26" s="10">
        <f t="shared" ref="T26" si="31">T7</f>
        <v>560</v>
      </c>
      <c r="U26" s="10"/>
      <c r="V26" s="10">
        <f t="shared" ref="V26" si="32">V7</f>
        <v>480</v>
      </c>
      <c r="W26" s="10"/>
      <c r="X26" s="10">
        <f t="shared" ref="X26" si="33">X7</f>
        <v>480</v>
      </c>
      <c r="Y26" s="10"/>
      <c r="Z26" s="10">
        <f t="shared" ref="Z26" si="34">Z7</f>
        <v>480</v>
      </c>
    </row>
    <row r="27" spans="1:26">
      <c r="A27" s="11"/>
      <c r="B27" s="10">
        <v>6</v>
      </c>
      <c r="C27" s="10"/>
      <c r="D27" s="10">
        <f>D8</f>
        <v>240</v>
      </c>
      <c r="E27" s="10"/>
      <c r="F27" s="10">
        <f t="shared" si="0"/>
        <v>400</v>
      </c>
      <c r="G27" s="10"/>
      <c r="H27" s="10">
        <f t="shared" si="0"/>
        <v>520</v>
      </c>
      <c r="I27" s="10"/>
      <c r="J27" s="10">
        <f t="shared" ref="J27" si="35">J8</f>
        <v>640</v>
      </c>
      <c r="K27" s="10"/>
      <c r="L27" s="10">
        <f t="shared" ref="L27" si="36">L8</f>
        <v>720</v>
      </c>
      <c r="M27" s="10"/>
      <c r="N27" s="10">
        <f t="shared" ref="N27" si="37">N8</f>
        <v>720</v>
      </c>
      <c r="O27" s="10"/>
      <c r="P27" s="10">
        <f t="shared" ref="P27" si="38">P8</f>
        <v>800</v>
      </c>
      <c r="Q27" s="10"/>
      <c r="R27" s="10">
        <f t="shared" ref="R27" si="39">R8</f>
        <v>640</v>
      </c>
      <c r="S27" s="10"/>
      <c r="T27" s="10">
        <f t="shared" ref="T27" si="40">T8</f>
        <v>560</v>
      </c>
      <c r="U27" s="10"/>
      <c r="V27" s="10">
        <f t="shared" ref="V27" si="41">V8</f>
        <v>480</v>
      </c>
      <c r="W27" s="10"/>
      <c r="X27" s="10">
        <f t="shared" ref="X27" si="42">X8</f>
        <v>480</v>
      </c>
      <c r="Y27" s="10"/>
      <c r="Z27" s="10">
        <f t="shared" ref="Z27" si="43">Z8</f>
        <v>480</v>
      </c>
    </row>
    <row r="28" spans="1:26">
      <c r="A28" s="11"/>
      <c r="B28" s="10">
        <v>7</v>
      </c>
      <c r="C28" s="10"/>
      <c r="D28" s="10">
        <f>D9</f>
        <v>240</v>
      </c>
      <c r="E28" s="10"/>
      <c r="F28" s="10">
        <f t="shared" si="0"/>
        <v>400</v>
      </c>
      <c r="G28" s="10"/>
      <c r="H28" s="10">
        <f t="shared" si="0"/>
        <v>520</v>
      </c>
      <c r="I28" s="10"/>
      <c r="J28" s="10">
        <f t="shared" ref="J28" si="44">J9</f>
        <v>640</v>
      </c>
      <c r="K28" s="10"/>
      <c r="L28" s="10">
        <f t="shared" ref="L28" si="45">L9</f>
        <v>720</v>
      </c>
      <c r="M28" s="10"/>
      <c r="N28" s="10">
        <f t="shared" ref="N28" si="46">N9</f>
        <v>720</v>
      </c>
      <c r="O28" s="10"/>
      <c r="P28" s="10">
        <f t="shared" ref="P28" si="47">P9</f>
        <v>800</v>
      </c>
      <c r="Q28" s="10"/>
      <c r="R28" s="10">
        <f t="shared" ref="R28" si="48">R9</f>
        <v>640</v>
      </c>
      <c r="S28" s="10"/>
      <c r="T28" s="10">
        <f t="shared" ref="T28" si="49">T9</f>
        <v>560</v>
      </c>
      <c r="U28" s="10"/>
      <c r="V28" s="10">
        <f t="shared" ref="V28" si="50">V9</f>
        <v>480</v>
      </c>
      <c r="W28" s="10"/>
      <c r="X28" s="10">
        <f t="shared" ref="X28" si="51">X9</f>
        <v>480</v>
      </c>
      <c r="Y28" s="10"/>
      <c r="Z28" s="10">
        <f t="shared" ref="Z28" si="52">Z9</f>
        <v>480</v>
      </c>
    </row>
    <row r="29" spans="1:26">
      <c r="A29" s="11"/>
      <c r="B29" s="10">
        <v>8</v>
      </c>
      <c r="C29" s="10"/>
      <c r="D29" s="10">
        <f>D10</f>
        <v>240</v>
      </c>
      <c r="E29" s="10"/>
      <c r="F29" s="10">
        <f t="shared" si="0"/>
        <v>400</v>
      </c>
      <c r="G29" s="10"/>
      <c r="H29" s="10">
        <f t="shared" si="0"/>
        <v>520</v>
      </c>
      <c r="I29" s="10"/>
      <c r="J29" s="10">
        <f t="shared" ref="J29" si="53">J10</f>
        <v>640</v>
      </c>
      <c r="K29" s="10"/>
      <c r="L29" s="10">
        <f t="shared" ref="L29" si="54">L10</f>
        <v>720</v>
      </c>
      <c r="M29" s="10"/>
      <c r="N29" s="10">
        <f t="shared" ref="N29" si="55">N10</f>
        <v>720</v>
      </c>
      <c r="O29" s="10"/>
      <c r="P29" s="10">
        <f t="shared" ref="P29" si="56">P10</f>
        <v>800</v>
      </c>
      <c r="Q29" s="10"/>
      <c r="R29" s="10">
        <f t="shared" ref="R29" si="57">R10</f>
        <v>640</v>
      </c>
      <c r="S29" s="10"/>
      <c r="T29" s="10">
        <f t="shared" ref="T29" si="58">T10</f>
        <v>560</v>
      </c>
      <c r="U29" s="10"/>
      <c r="V29" s="10">
        <f t="shared" ref="V29" si="59">V10</f>
        <v>480</v>
      </c>
      <c r="W29" s="10"/>
      <c r="X29" s="10">
        <f t="shared" ref="X29" si="60">X10</f>
        <v>480</v>
      </c>
      <c r="Y29" s="10"/>
      <c r="Z29" s="10">
        <f t="shared" ref="Z29" si="61">Z10</f>
        <v>480</v>
      </c>
    </row>
    <row r="30" spans="1:26">
      <c r="A30" s="10"/>
      <c r="B30" s="10">
        <v>9</v>
      </c>
      <c r="C30" s="10"/>
      <c r="D30" s="10">
        <f>D11</f>
        <v>120</v>
      </c>
      <c r="E30" s="10"/>
      <c r="F30" s="10">
        <f t="shared" si="0"/>
        <v>200</v>
      </c>
      <c r="G30" s="10"/>
      <c r="H30" s="10">
        <f t="shared" si="0"/>
        <v>260</v>
      </c>
      <c r="I30" s="10"/>
      <c r="J30" s="10">
        <f t="shared" ref="J30" si="62">J11</f>
        <v>320</v>
      </c>
      <c r="K30" s="10"/>
      <c r="L30" s="10">
        <f t="shared" ref="L30" si="63">L11</f>
        <v>360</v>
      </c>
      <c r="M30" s="10"/>
      <c r="N30" s="10">
        <f t="shared" ref="N30" si="64">N11</f>
        <v>360</v>
      </c>
      <c r="O30" s="10"/>
      <c r="P30" s="10">
        <f t="shared" ref="P30" si="65">P11</f>
        <v>400</v>
      </c>
      <c r="Q30" s="10"/>
      <c r="R30" s="10">
        <f t="shared" ref="R30" si="66">R11</f>
        <v>320</v>
      </c>
      <c r="S30" s="10"/>
      <c r="T30" s="10">
        <f t="shared" ref="T30" si="67">T11</f>
        <v>280</v>
      </c>
      <c r="U30" s="10"/>
      <c r="V30" s="10">
        <f t="shared" ref="V30" si="68">V11</f>
        <v>240</v>
      </c>
      <c r="W30" s="10"/>
      <c r="X30" s="10">
        <f t="shared" ref="X30" si="69">X11</f>
        <v>240</v>
      </c>
      <c r="Y30" s="10"/>
      <c r="Z30" s="10">
        <f t="shared" ref="Z30" si="70">Z11</f>
        <v>240</v>
      </c>
    </row>
    <row r="31" spans="1:26">
      <c r="A31" s="10"/>
      <c r="B31" s="10">
        <v>10</v>
      </c>
      <c r="C31" s="10"/>
      <c r="D31" s="10">
        <f>D12</f>
        <v>120</v>
      </c>
      <c r="E31" s="10"/>
      <c r="F31" s="10">
        <f t="shared" si="0"/>
        <v>200</v>
      </c>
      <c r="G31" s="10"/>
      <c r="H31" s="10">
        <f t="shared" si="0"/>
        <v>260</v>
      </c>
      <c r="I31" s="10"/>
      <c r="J31" s="10">
        <f t="shared" ref="J31" si="71">J12</f>
        <v>320</v>
      </c>
      <c r="K31" s="10"/>
      <c r="L31" s="10">
        <f t="shared" ref="L31" si="72">L12</f>
        <v>360</v>
      </c>
      <c r="M31" s="10"/>
      <c r="N31" s="10">
        <f t="shared" ref="N31" si="73">N12</f>
        <v>360</v>
      </c>
      <c r="O31" s="10"/>
      <c r="P31" s="10">
        <f t="shared" ref="P31" si="74">P12</f>
        <v>400</v>
      </c>
      <c r="Q31" s="10"/>
      <c r="R31" s="10">
        <f t="shared" ref="R31" si="75">R12</f>
        <v>320</v>
      </c>
      <c r="S31" s="10"/>
      <c r="T31" s="10">
        <f t="shared" ref="T31" si="76">T12</f>
        <v>280</v>
      </c>
      <c r="U31" s="10"/>
      <c r="V31" s="10">
        <f t="shared" ref="V31" si="77">V12</f>
        <v>240</v>
      </c>
      <c r="W31" s="10"/>
      <c r="X31" s="10">
        <f t="shared" ref="X31" si="78">X12</f>
        <v>240</v>
      </c>
      <c r="Y31" s="10"/>
      <c r="Z31" s="10">
        <f t="shared" ref="Z31" si="79">Z12</f>
        <v>240</v>
      </c>
    </row>
    <row r="32" spans="1:26">
      <c r="A32" s="10"/>
      <c r="B32" s="10">
        <v>11</v>
      </c>
      <c r="C32" s="10"/>
      <c r="D32" s="10">
        <f>D13</f>
        <v>120</v>
      </c>
      <c r="E32" s="10"/>
      <c r="F32" s="10">
        <f t="shared" si="0"/>
        <v>200</v>
      </c>
      <c r="G32" s="10"/>
      <c r="H32" s="10">
        <f t="shared" si="0"/>
        <v>260</v>
      </c>
      <c r="I32" s="10"/>
      <c r="J32" s="10">
        <f t="shared" ref="J32" si="80">J13</f>
        <v>320</v>
      </c>
      <c r="K32" s="10"/>
      <c r="L32" s="10">
        <f t="shared" ref="L32" si="81">L13</f>
        <v>360</v>
      </c>
      <c r="M32" s="10"/>
      <c r="N32" s="10">
        <f t="shared" ref="N32" si="82">N13</f>
        <v>360</v>
      </c>
      <c r="O32" s="10"/>
      <c r="P32" s="10">
        <f t="shared" ref="P32" si="83">P13</f>
        <v>400</v>
      </c>
      <c r="Q32" s="10"/>
      <c r="R32" s="10">
        <f t="shared" ref="R32" si="84">R13</f>
        <v>320</v>
      </c>
      <c r="S32" s="10"/>
      <c r="T32" s="10">
        <f t="shared" ref="T32" si="85">T13</f>
        <v>280</v>
      </c>
      <c r="U32" s="10"/>
      <c r="V32" s="10">
        <f t="shared" ref="V32" si="86">V13</f>
        <v>240</v>
      </c>
      <c r="W32" s="10"/>
      <c r="X32" s="10">
        <f t="shared" ref="X32" si="87">X13</f>
        <v>240</v>
      </c>
      <c r="Y32" s="10"/>
      <c r="Z32" s="10">
        <f t="shared" ref="Z32" si="88">Z13</f>
        <v>240</v>
      </c>
    </row>
    <row r="33" spans="1:26">
      <c r="A33" s="10"/>
      <c r="B33" s="10">
        <v>12</v>
      </c>
      <c r="C33" s="10"/>
      <c r="D33" s="10">
        <f>D14</f>
        <v>120</v>
      </c>
      <c r="E33" s="10"/>
      <c r="F33" s="10">
        <f t="shared" si="0"/>
        <v>200</v>
      </c>
      <c r="G33" s="10"/>
      <c r="H33" s="10">
        <f t="shared" si="0"/>
        <v>260</v>
      </c>
      <c r="I33" s="10"/>
      <c r="J33" s="10">
        <f t="shared" ref="J33" si="89">J14</f>
        <v>320</v>
      </c>
      <c r="K33" s="10"/>
      <c r="L33" s="10">
        <f t="shared" ref="L33" si="90">L14</f>
        <v>360</v>
      </c>
      <c r="M33" s="10"/>
      <c r="N33" s="10">
        <f t="shared" ref="N33" si="91">N14</f>
        <v>360</v>
      </c>
      <c r="O33" s="10"/>
      <c r="P33" s="10">
        <f t="shared" ref="P33" si="92">P14</f>
        <v>400</v>
      </c>
      <c r="Q33" s="10"/>
      <c r="R33" s="10">
        <f t="shared" ref="R33" si="93">R14</f>
        <v>320</v>
      </c>
      <c r="S33" s="10"/>
      <c r="T33" s="10">
        <f t="shared" ref="T33" si="94">T14</f>
        <v>280</v>
      </c>
      <c r="U33" s="10"/>
      <c r="V33" s="10">
        <f t="shared" ref="V33" si="95">V14</f>
        <v>240</v>
      </c>
      <c r="W33" s="10"/>
      <c r="X33" s="10">
        <f t="shared" ref="X33" si="96">X14</f>
        <v>240</v>
      </c>
      <c r="Y33" s="10"/>
      <c r="Z33" s="10">
        <f t="shared" ref="Z33" si="97">Z14</f>
        <v>240</v>
      </c>
    </row>
    <row r="34" spans="1:26">
      <c r="A34" s="11"/>
      <c r="B34" s="10">
        <v>13</v>
      </c>
      <c r="C34" s="10"/>
      <c r="D34" s="10">
        <f>D15</f>
        <v>120</v>
      </c>
      <c r="E34" s="10"/>
      <c r="F34" s="10">
        <f t="shared" si="0"/>
        <v>200</v>
      </c>
      <c r="G34" s="10"/>
      <c r="H34" s="10">
        <f t="shared" si="0"/>
        <v>260</v>
      </c>
      <c r="I34" s="10"/>
      <c r="J34" s="10">
        <f t="shared" ref="J34" si="98">J15</f>
        <v>320</v>
      </c>
      <c r="K34" s="10"/>
      <c r="L34" s="10">
        <f t="shared" ref="L34" si="99">L15</f>
        <v>360</v>
      </c>
      <c r="M34" s="10"/>
      <c r="N34" s="10">
        <f t="shared" ref="N34" si="100">N15</f>
        <v>360</v>
      </c>
      <c r="O34" s="10"/>
      <c r="P34" s="10">
        <f t="shared" ref="P34" si="101">P15</f>
        <v>400</v>
      </c>
      <c r="Q34" s="10"/>
      <c r="R34" s="10">
        <f t="shared" ref="R34" si="102">R15</f>
        <v>320</v>
      </c>
      <c r="S34" s="10"/>
      <c r="T34" s="10">
        <f t="shared" ref="T34" si="103">T15</f>
        <v>280</v>
      </c>
      <c r="U34" s="10"/>
      <c r="V34" s="10">
        <f t="shared" ref="V34" si="104">V15</f>
        <v>240</v>
      </c>
      <c r="W34" s="10"/>
      <c r="X34" s="10">
        <f t="shared" ref="X34" si="105">X15</f>
        <v>240</v>
      </c>
      <c r="Y34" s="10"/>
      <c r="Z34" s="10">
        <f t="shared" ref="Z34" si="106">Z15</f>
        <v>240</v>
      </c>
    </row>
    <row r="35" spans="1:26">
      <c r="A35" s="11"/>
      <c r="B35" s="10">
        <v>14</v>
      </c>
      <c r="C35" s="10"/>
      <c r="D35" s="10">
        <f>D16</f>
        <v>120</v>
      </c>
      <c r="E35" s="10"/>
      <c r="F35" s="10">
        <f t="shared" si="0"/>
        <v>200</v>
      </c>
      <c r="G35" s="10"/>
      <c r="H35" s="10">
        <f t="shared" si="0"/>
        <v>260</v>
      </c>
      <c r="I35" s="10"/>
      <c r="J35" s="10">
        <f t="shared" ref="J35" si="107">J16</f>
        <v>320</v>
      </c>
      <c r="K35" s="10"/>
      <c r="L35" s="10">
        <f t="shared" ref="L35" si="108">L16</f>
        <v>360</v>
      </c>
      <c r="M35" s="10"/>
      <c r="N35" s="10">
        <f t="shared" ref="N35" si="109">N16</f>
        <v>360</v>
      </c>
      <c r="O35" s="10"/>
      <c r="P35" s="10">
        <f t="shared" ref="P35" si="110">P16</f>
        <v>400</v>
      </c>
      <c r="Q35" s="10"/>
      <c r="R35" s="10">
        <f t="shared" ref="R35" si="111">R16</f>
        <v>320</v>
      </c>
      <c r="S35" s="10"/>
      <c r="T35" s="10">
        <f t="shared" ref="T35" si="112">T16</f>
        <v>280</v>
      </c>
      <c r="U35" s="10"/>
      <c r="V35" s="10">
        <f t="shared" ref="V35" si="113">V16</f>
        <v>240</v>
      </c>
      <c r="W35" s="10"/>
      <c r="X35" s="10">
        <f t="shared" ref="X35" si="114">X16</f>
        <v>240</v>
      </c>
      <c r="Y35" s="10"/>
      <c r="Z35" s="10">
        <f t="shared" ref="Z35" si="115">Z16</f>
        <v>240</v>
      </c>
    </row>
    <row r="36" spans="1:26">
      <c r="A36" s="11"/>
      <c r="B36" s="10">
        <v>15</v>
      </c>
      <c r="C36" s="10"/>
      <c r="D36" s="10">
        <f>D17</f>
        <v>120</v>
      </c>
      <c r="E36" s="10"/>
      <c r="F36" s="10">
        <f t="shared" si="0"/>
        <v>200</v>
      </c>
      <c r="G36" s="10"/>
      <c r="H36" s="10">
        <f t="shared" si="0"/>
        <v>260</v>
      </c>
      <c r="I36" s="10"/>
      <c r="J36" s="10">
        <f t="shared" ref="J36" si="116">J17</f>
        <v>320</v>
      </c>
      <c r="K36" s="10"/>
      <c r="L36" s="10">
        <f t="shared" ref="L36" si="117">L17</f>
        <v>360</v>
      </c>
      <c r="M36" s="10"/>
      <c r="N36" s="10">
        <f t="shared" ref="N36" si="118">N17</f>
        <v>360</v>
      </c>
      <c r="O36" s="10"/>
      <c r="P36" s="10">
        <f t="shared" ref="P36" si="119">P17</f>
        <v>400</v>
      </c>
      <c r="Q36" s="10"/>
      <c r="R36" s="10">
        <f t="shared" ref="R36" si="120">R17</f>
        <v>320</v>
      </c>
      <c r="S36" s="10"/>
      <c r="T36" s="10">
        <f t="shared" ref="T36" si="121">T17</f>
        <v>280</v>
      </c>
      <c r="U36" s="10"/>
      <c r="V36" s="10">
        <f t="shared" ref="V36" si="122">V17</f>
        <v>240</v>
      </c>
      <c r="W36" s="10"/>
      <c r="X36" s="10">
        <f t="shared" ref="X36" si="123">X17</f>
        <v>240</v>
      </c>
      <c r="Y36" s="10"/>
      <c r="Z36" s="10">
        <f t="shared" ref="Z36" si="124">Z17</f>
        <v>240</v>
      </c>
    </row>
    <row r="37" spans="1:26">
      <c r="A37" s="11"/>
      <c r="B37" s="10">
        <v>16</v>
      </c>
      <c r="C37" s="10"/>
      <c r="D37" s="10">
        <f>D18</f>
        <v>120</v>
      </c>
      <c r="E37" s="10"/>
      <c r="F37" s="10">
        <f t="shared" si="0"/>
        <v>200</v>
      </c>
      <c r="G37" s="10"/>
      <c r="H37" s="10">
        <f t="shared" si="0"/>
        <v>260</v>
      </c>
      <c r="I37" s="10"/>
      <c r="J37" s="10">
        <f t="shared" ref="J37" si="125">J18</f>
        <v>320</v>
      </c>
      <c r="K37" s="10"/>
      <c r="L37" s="10">
        <f t="shared" ref="L37" si="126">L18</f>
        <v>360</v>
      </c>
      <c r="M37" s="10"/>
      <c r="N37" s="10">
        <f t="shared" ref="N37" si="127">N18</f>
        <v>360</v>
      </c>
      <c r="O37" s="10"/>
      <c r="P37" s="10">
        <f t="shared" ref="P37" si="128">P18</f>
        <v>400</v>
      </c>
      <c r="Q37" s="10"/>
      <c r="R37" s="10">
        <f t="shared" ref="R37" si="129">R18</f>
        <v>320</v>
      </c>
      <c r="S37" s="10"/>
      <c r="T37" s="10">
        <f t="shared" ref="T37" si="130">T18</f>
        <v>280</v>
      </c>
      <c r="U37" s="10"/>
      <c r="V37" s="10">
        <f t="shared" ref="V37" si="131">V18</f>
        <v>240</v>
      </c>
      <c r="W37" s="10"/>
      <c r="X37" s="10">
        <f t="shared" ref="X37" si="132">X18</f>
        <v>240</v>
      </c>
      <c r="Y37" s="10"/>
      <c r="Z37" s="10">
        <f t="shared" ref="Z37" si="133">Z18</f>
        <v>240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451CF-0E4E-4A7A-900A-560FD265CCA0}">
  <dimension ref="A1:X57"/>
  <sheetViews>
    <sheetView topLeftCell="A16" zoomScale="115" zoomScaleNormal="115" workbookViewId="0">
      <selection activeCell="C32" sqref="C32"/>
    </sheetView>
  </sheetViews>
  <sheetFormatPr defaultRowHeight="15"/>
  <cols>
    <col min="3" max="3" width="23.140625" customWidth="1"/>
    <col min="4" max="4" width="5" hidden="1" customWidth="1"/>
    <col min="5" max="5" width="22" customWidth="1"/>
    <col min="6" max="6" width="6.140625" hidden="1" customWidth="1"/>
    <col min="7" max="7" width="30" customWidth="1"/>
    <col min="8" max="8" width="5" hidden="1" customWidth="1"/>
    <col min="9" max="9" width="16.42578125" customWidth="1"/>
    <col min="10" max="10" width="6" hidden="1" customWidth="1"/>
    <col min="11" max="11" width="17.5703125" bestFit="1" customWidth="1"/>
    <col min="12" max="12" width="6" hidden="1" customWidth="1"/>
    <col min="13" max="13" width="19" customWidth="1"/>
    <col min="14" max="14" width="4.85546875" hidden="1" customWidth="1"/>
    <col min="15" max="15" width="9.140625" customWidth="1"/>
    <col min="16" max="16" width="4.85546875" hidden="1" customWidth="1"/>
    <col min="17" max="17" width="5" customWidth="1"/>
    <col min="18" max="18" width="5" hidden="1" customWidth="1"/>
    <col min="19" max="19" width="9.140625" customWidth="1"/>
    <col min="20" max="20" width="4.85546875" hidden="1" customWidth="1"/>
    <col min="21" max="21" width="9.140625" customWidth="1"/>
    <col min="22" max="22" width="4.85546875" hidden="1" customWidth="1"/>
    <col min="23" max="23" width="9.140625" customWidth="1"/>
    <col min="24" max="24" width="4.85546875" hidden="1" customWidth="1"/>
  </cols>
  <sheetData>
    <row r="1" spans="1:24">
      <c r="C1" s="13" t="s">
        <v>86</v>
      </c>
      <c r="D1" s="13"/>
      <c r="E1" s="13" t="s">
        <v>86</v>
      </c>
      <c r="F1" s="13"/>
      <c r="G1" s="13" t="s">
        <v>86</v>
      </c>
      <c r="H1" s="13"/>
      <c r="I1" s="13" t="s">
        <v>86</v>
      </c>
      <c r="J1" s="13"/>
      <c r="K1" s="13" t="s">
        <v>86</v>
      </c>
      <c r="L1" s="13"/>
      <c r="M1" s="13" t="s">
        <v>86</v>
      </c>
      <c r="N1" s="13"/>
      <c r="O1" s="13" t="s">
        <v>86</v>
      </c>
      <c r="P1" s="13"/>
      <c r="Q1" s="13" t="s">
        <v>86</v>
      </c>
      <c r="R1" s="13"/>
      <c r="S1" s="13" t="s">
        <v>86</v>
      </c>
      <c r="T1" s="13"/>
      <c r="U1" s="13" t="s">
        <v>86</v>
      </c>
      <c r="V1" s="13"/>
      <c r="W1" s="13" t="s">
        <v>86</v>
      </c>
      <c r="X1" s="13"/>
    </row>
    <row r="2" spans="1:24" ht="15.75">
      <c r="A2" s="14" t="s">
        <v>374</v>
      </c>
      <c r="B2" s="10" t="s">
        <v>373</v>
      </c>
      <c r="C2" s="15" t="s">
        <v>71</v>
      </c>
      <c r="D2" s="19" t="s">
        <v>340</v>
      </c>
      <c r="E2" s="15" t="s">
        <v>49</v>
      </c>
      <c r="F2" s="19" t="s">
        <v>340</v>
      </c>
      <c r="G2" s="15" t="s">
        <v>40</v>
      </c>
      <c r="H2" s="19" t="s">
        <v>340</v>
      </c>
      <c r="I2" s="15" t="s">
        <v>17</v>
      </c>
      <c r="J2" s="19" t="s">
        <v>340</v>
      </c>
      <c r="K2" s="15" t="s">
        <v>60</v>
      </c>
      <c r="L2" s="19" t="s">
        <v>340</v>
      </c>
      <c r="M2" s="15" t="s">
        <v>20</v>
      </c>
      <c r="N2" s="19" t="s">
        <v>340</v>
      </c>
      <c r="O2" s="15" t="s">
        <v>26</v>
      </c>
      <c r="P2" s="19" t="s">
        <v>340</v>
      </c>
      <c r="Q2" s="15" t="s">
        <v>58</v>
      </c>
      <c r="R2" s="19" t="s">
        <v>340</v>
      </c>
      <c r="S2" s="15" t="s">
        <v>51</v>
      </c>
      <c r="T2" s="19" t="s">
        <v>340</v>
      </c>
      <c r="U2" s="15" t="s">
        <v>46</v>
      </c>
      <c r="V2" s="19" t="s">
        <v>340</v>
      </c>
      <c r="W2" s="15" t="s">
        <v>64</v>
      </c>
      <c r="X2" s="19" t="s">
        <v>340</v>
      </c>
    </row>
    <row r="3" spans="1:24">
      <c r="A3" s="11"/>
      <c r="B3" s="10">
        <v>1</v>
      </c>
      <c r="C3" s="10" t="s">
        <v>85</v>
      </c>
      <c r="D3" s="10">
        <f>Baremos!E52*Baremos!$E$67</f>
        <v>100</v>
      </c>
      <c r="E3" s="10"/>
      <c r="F3" s="10">
        <f>Baremos!E52*Baremos!$E$66</f>
        <v>130</v>
      </c>
      <c r="G3" s="10" t="s">
        <v>110</v>
      </c>
      <c r="H3" s="10">
        <f>Baremos!E52*Baremos!$E$65</f>
        <v>160</v>
      </c>
      <c r="I3" s="10"/>
      <c r="J3" s="10">
        <f>Baremos!E52*Baremos!$E$64</f>
        <v>180</v>
      </c>
      <c r="K3" s="10"/>
      <c r="L3" s="10">
        <f>Baremos!E52*Baremos!$E$63</f>
        <v>180</v>
      </c>
      <c r="M3" s="10"/>
      <c r="N3" s="10">
        <f>Baremos!E52*Baremos!$E$62</f>
        <v>200</v>
      </c>
      <c r="O3" s="10"/>
      <c r="P3" s="10">
        <f>Baremos!E52*Baremos!$E$69</f>
        <v>160</v>
      </c>
      <c r="Q3" s="10"/>
      <c r="R3" s="10">
        <f>Baremos!E52*Baremos!$E$70</f>
        <v>140</v>
      </c>
      <c r="S3" s="10"/>
      <c r="T3" s="10">
        <f>Baremos!E52*Baremos!$E$71</f>
        <v>120</v>
      </c>
      <c r="U3" s="10"/>
      <c r="V3" s="10">
        <f>Baremos!E52*Baremos!$E$71</f>
        <v>120</v>
      </c>
      <c r="W3" s="10"/>
      <c r="X3" s="10">
        <f>Baremos!E52*Baremos!$E$71</f>
        <v>120</v>
      </c>
    </row>
    <row r="4" spans="1:24">
      <c r="A4" s="11"/>
      <c r="B4" s="10">
        <v>2</v>
      </c>
      <c r="C4" s="10" t="s">
        <v>90</v>
      </c>
      <c r="D4" s="10">
        <f>Baremos!E53*Baremos!$E$67</f>
        <v>75</v>
      </c>
      <c r="E4" s="10"/>
      <c r="F4" s="10">
        <f>Baremos!E53*Baremos!$E$66</f>
        <v>97.5</v>
      </c>
      <c r="G4" s="10"/>
      <c r="H4" s="10">
        <f>Baremos!E53*Baremos!$E$65</f>
        <v>120</v>
      </c>
      <c r="I4" s="10"/>
      <c r="J4" s="10">
        <f>Baremos!E53*Baremos!$E$64</f>
        <v>135</v>
      </c>
      <c r="K4" s="10"/>
      <c r="L4" s="10">
        <f>Baremos!E53*Baremos!$E$63</f>
        <v>135</v>
      </c>
      <c r="M4" s="10"/>
      <c r="N4" s="10">
        <f>Baremos!E53*Baremos!$E$62</f>
        <v>150</v>
      </c>
      <c r="O4" s="10"/>
      <c r="P4" s="10">
        <f>Baremos!E53*Baremos!$E$69</f>
        <v>120</v>
      </c>
      <c r="Q4" s="10"/>
      <c r="R4" s="10">
        <f>Baremos!E53*Baremos!$E$70</f>
        <v>105</v>
      </c>
      <c r="S4" s="10"/>
      <c r="T4" s="10">
        <f>Baremos!E53*Baremos!$E$71</f>
        <v>90</v>
      </c>
      <c r="U4" s="10"/>
      <c r="V4" s="10">
        <f>Baremos!E53*Baremos!$E$71</f>
        <v>90</v>
      </c>
      <c r="W4" s="10"/>
      <c r="X4" s="10">
        <f>Baremos!E53*Baremos!$E$71</f>
        <v>90</v>
      </c>
    </row>
    <row r="5" spans="1:24">
      <c r="A5" s="11"/>
      <c r="B5" s="10">
        <v>3</v>
      </c>
      <c r="C5" s="10"/>
      <c r="D5" s="10">
        <f>Baremos!E54*Baremos!$E$67</f>
        <v>62.5</v>
      </c>
      <c r="E5" s="10"/>
      <c r="F5" s="10">
        <f>Baremos!E54*Baremos!$E$66</f>
        <v>81.25</v>
      </c>
      <c r="G5" s="10"/>
      <c r="H5" s="10">
        <f>Baremos!E54*Baremos!$E$65</f>
        <v>100</v>
      </c>
      <c r="I5" s="10"/>
      <c r="J5" s="10">
        <f>Baremos!E54*Baremos!$E$64</f>
        <v>112.5</v>
      </c>
      <c r="K5" s="10"/>
      <c r="L5" s="10">
        <f>Baremos!E54*Baremos!$E$63</f>
        <v>112.5</v>
      </c>
      <c r="M5" s="10"/>
      <c r="N5" s="10">
        <f>Baremos!E54*Baremos!$E$62</f>
        <v>125</v>
      </c>
      <c r="O5" s="10"/>
      <c r="P5" s="10">
        <f>Baremos!E54*Baremos!$E$69</f>
        <v>100</v>
      </c>
      <c r="Q5" s="10"/>
      <c r="R5" s="10">
        <f>Baremos!E54*Baremos!$E$70</f>
        <v>87.5</v>
      </c>
      <c r="S5" s="10"/>
      <c r="T5" s="10">
        <f>Baremos!E54*Baremos!$E$71</f>
        <v>75</v>
      </c>
      <c r="U5" s="10"/>
      <c r="V5" s="10">
        <f>Baremos!E54*Baremos!$E$71</f>
        <v>75</v>
      </c>
      <c r="W5" s="10"/>
      <c r="X5" s="10">
        <f>Baremos!E54*Baremos!$E$71</f>
        <v>75</v>
      </c>
    </row>
    <row r="6" spans="1:24">
      <c r="A6" s="11"/>
      <c r="B6" s="10">
        <v>4</v>
      </c>
      <c r="C6" s="10"/>
      <c r="D6" s="10">
        <f>Baremos!E55*Baremos!$E$67</f>
        <v>50</v>
      </c>
      <c r="E6" s="10"/>
      <c r="F6" s="10">
        <f>Baremos!E55*Baremos!$E$66</f>
        <v>65</v>
      </c>
      <c r="G6" s="10"/>
      <c r="H6" s="10">
        <f>Baremos!E55*Baremos!$E$65</f>
        <v>80</v>
      </c>
      <c r="I6" s="10"/>
      <c r="J6" s="10">
        <f>Baremos!E55*Baremos!$E$64</f>
        <v>90</v>
      </c>
      <c r="K6" s="10"/>
      <c r="L6" s="10">
        <f>Baremos!E55*Baremos!$E$63</f>
        <v>90</v>
      </c>
      <c r="M6" s="10"/>
      <c r="N6" s="10">
        <f>Baremos!E55*Baremos!$E$62</f>
        <v>100</v>
      </c>
      <c r="O6" s="10"/>
      <c r="P6" s="10">
        <f>Baremos!E55*Baremos!$E$69</f>
        <v>80</v>
      </c>
      <c r="Q6" s="10"/>
      <c r="R6" s="10">
        <f>Baremos!E55*Baremos!$E$70</f>
        <v>70</v>
      </c>
      <c r="S6" s="10"/>
      <c r="T6" s="10">
        <f>Baremos!E55*Baremos!$E$71</f>
        <v>60</v>
      </c>
      <c r="U6" s="10"/>
      <c r="V6" s="10">
        <f>Baremos!E55*Baremos!$E$71</f>
        <v>60</v>
      </c>
      <c r="W6" s="10"/>
      <c r="X6" s="10">
        <f>Baremos!E55*Baremos!$E$71</f>
        <v>60</v>
      </c>
    </row>
    <row r="7" spans="1:24">
      <c r="A7" s="11"/>
      <c r="B7" s="10">
        <v>5</v>
      </c>
      <c r="C7" s="10"/>
      <c r="D7" s="10">
        <f>Baremos!E56*Baremos!$E$67</f>
        <v>35</v>
      </c>
      <c r="E7" s="10"/>
      <c r="F7" s="10">
        <f>Baremos!E56*Baremos!$E$66</f>
        <v>45.5</v>
      </c>
      <c r="G7" s="10"/>
      <c r="H7" s="10">
        <f>Baremos!E56*Baremos!$E$65</f>
        <v>56</v>
      </c>
      <c r="I7" s="10"/>
      <c r="J7" s="10">
        <f>Baremos!E56*Baremos!$E$64</f>
        <v>63</v>
      </c>
      <c r="K7" s="10"/>
      <c r="L7" s="10">
        <f>Baremos!E56*Baremos!$E$63</f>
        <v>63</v>
      </c>
      <c r="M7" s="10"/>
      <c r="N7" s="10">
        <f>Baremos!E56*Baremos!$E$62</f>
        <v>70</v>
      </c>
      <c r="O7" s="10"/>
      <c r="P7" s="10">
        <f>Baremos!E56*Baremos!$E$69</f>
        <v>56</v>
      </c>
      <c r="Q7" s="10"/>
      <c r="R7" s="10">
        <f>Baremos!E56*Baremos!$E$70</f>
        <v>49</v>
      </c>
      <c r="S7" s="10"/>
      <c r="T7" s="10">
        <f>Baremos!E56*Baremos!$E$71</f>
        <v>42</v>
      </c>
      <c r="U7" s="10"/>
      <c r="V7" s="10">
        <f>Baremos!E56*Baremos!$E$71</f>
        <v>42</v>
      </c>
      <c r="W7" s="10"/>
      <c r="X7" s="10">
        <f>Baremos!E56*Baremos!$E$71</f>
        <v>42</v>
      </c>
    </row>
    <row r="8" spans="1:24">
      <c r="A8" s="11"/>
      <c r="B8" s="10">
        <v>6</v>
      </c>
      <c r="C8" s="10"/>
      <c r="D8" s="10">
        <f>Baremos!E57*Baremos!$E$67</f>
        <v>25</v>
      </c>
      <c r="E8" s="10"/>
      <c r="F8" s="10">
        <f>Baremos!E57*Baremos!$E$66</f>
        <v>32.5</v>
      </c>
      <c r="G8" s="10"/>
      <c r="H8" s="10">
        <f>Baremos!E57*Baremos!$E$65</f>
        <v>40</v>
      </c>
      <c r="I8" s="10"/>
      <c r="J8" s="10">
        <f>Baremos!E57*Baremos!$E$64</f>
        <v>45</v>
      </c>
      <c r="K8" s="10"/>
      <c r="L8" s="10">
        <f>Baremos!E57*Baremos!$E$63</f>
        <v>45</v>
      </c>
      <c r="M8" s="10"/>
      <c r="N8" s="10">
        <f>Baremos!E57*Baremos!$E$62</f>
        <v>50</v>
      </c>
      <c r="O8" s="10"/>
      <c r="P8" s="10">
        <f>Baremos!E57*Baremos!$E$69</f>
        <v>40</v>
      </c>
      <c r="Q8" s="10"/>
      <c r="R8" s="10">
        <f>Baremos!E57*Baremos!$E$70</f>
        <v>35</v>
      </c>
      <c r="S8" s="10"/>
      <c r="T8" s="10">
        <f>Baremos!E57*Baremos!$E$71</f>
        <v>30</v>
      </c>
      <c r="U8" s="10"/>
      <c r="V8" s="10">
        <f>Baremos!E57*Baremos!$E$71</f>
        <v>30</v>
      </c>
      <c r="W8" s="10"/>
      <c r="X8" s="10">
        <f>Baremos!E57*Baremos!$E$71</f>
        <v>30</v>
      </c>
    </row>
    <row r="9" spans="1:24">
      <c r="A9" s="11"/>
      <c r="B9" s="10">
        <v>7</v>
      </c>
      <c r="C9" s="10"/>
      <c r="D9" s="10">
        <f>Baremos!E58*Baremos!$E$67</f>
        <v>12.5</v>
      </c>
      <c r="E9" s="10"/>
      <c r="F9" s="10">
        <f>Baremos!E58*Baremos!$E$66</f>
        <v>16.25</v>
      </c>
      <c r="G9" s="10"/>
      <c r="H9" s="10">
        <f>Baremos!E58*Baremos!$E$65</f>
        <v>20</v>
      </c>
      <c r="I9" s="10"/>
      <c r="J9" s="10">
        <f>Baremos!E58*Baremos!$E$64</f>
        <v>22.5</v>
      </c>
      <c r="K9" s="10"/>
      <c r="L9" s="10">
        <f>Baremos!E58*Baremos!$E$63</f>
        <v>22.5</v>
      </c>
      <c r="M9" s="10"/>
      <c r="N9" s="10">
        <f>Baremos!E58*Baremos!$E$62</f>
        <v>25</v>
      </c>
      <c r="O9" s="10"/>
      <c r="P9" s="10">
        <f>Baremos!E58*Baremos!$E$69</f>
        <v>20</v>
      </c>
      <c r="Q9" s="10"/>
      <c r="R9" s="10">
        <f>Baremos!E58*Baremos!$E$70</f>
        <v>17.5</v>
      </c>
      <c r="S9" s="10"/>
      <c r="T9" s="10">
        <f>Baremos!E58*Baremos!$E$71</f>
        <v>15</v>
      </c>
      <c r="U9" s="10"/>
      <c r="V9" s="10">
        <f>Baremos!E58*Baremos!$E$71</f>
        <v>15</v>
      </c>
      <c r="W9" s="10"/>
      <c r="X9" s="10">
        <f>Baremos!E58*Baremos!$E$71</f>
        <v>15</v>
      </c>
    </row>
    <row r="10" spans="1:24">
      <c r="A10" s="11"/>
      <c r="B10" s="10">
        <v>8</v>
      </c>
      <c r="C10" s="10"/>
      <c r="D10" s="10">
        <f>Baremos!E59*Baremos!$E$67</f>
        <v>0</v>
      </c>
      <c r="E10" s="10"/>
      <c r="F10" s="10">
        <f>Baremos!E59*Baremos!$E$66</f>
        <v>0</v>
      </c>
      <c r="G10" s="10"/>
      <c r="H10" s="10">
        <f>Baremos!E59*Baremos!$E$65</f>
        <v>0</v>
      </c>
      <c r="I10" s="10"/>
      <c r="J10" s="10">
        <f>Baremos!E59*Baremos!$E$64</f>
        <v>0</v>
      </c>
      <c r="K10" s="10"/>
      <c r="L10" s="10">
        <f>Baremos!E59*Baremos!$E$63</f>
        <v>0</v>
      </c>
      <c r="M10" s="10"/>
      <c r="N10" s="10">
        <f>Baremos!E59*Baremos!$E$62</f>
        <v>0</v>
      </c>
      <c r="O10" s="10"/>
      <c r="P10" s="10">
        <f>Baremos!E59*Baremos!$E$69</f>
        <v>0</v>
      </c>
      <c r="Q10" s="10"/>
      <c r="R10" s="10">
        <f>Baremos!E59*Baremos!$E$70</f>
        <v>0</v>
      </c>
      <c r="S10" s="10"/>
      <c r="T10" s="10">
        <f>Baremos!E59*Baremos!$E$71</f>
        <v>0</v>
      </c>
      <c r="U10" s="10"/>
      <c r="V10" s="10">
        <f>Baremos!E59*Baremos!$E$71</f>
        <v>0</v>
      </c>
      <c r="W10" s="10"/>
      <c r="X10" s="10">
        <f>Baremos!E59*Baremos!$E$71</f>
        <v>0</v>
      </c>
    </row>
    <row r="11" spans="1:24" ht="15.75">
      <c r="A11" s="14" t="s">
        <v>375</v>
      </c>
      <c r="B11" s="10" t="s">
        <v>373</v>
      </c>
      <c r="C11" s="15" t="s">
        <v>71</v>
      </c>
      <c r="D11" s="19" t="s">
        <v>340</v>
      </c>
      <c r="E11" s="15" t="s">
        <v>49</v>
      </c>
      <c r="F11" s="19" t="s">
        <v>340</v>
      </c>
      <c r="G11" s="15" t="s">
        <v>40</v>
      </c>
      <c r="H11" s="19" t="s">
        <v>340</v>
      </c>
      <c r="I11" s="15" t="s">
        <v>17</v>
      </c>
      <c r="J11" s="19" t="s">
        <v>340</v>
      </c>
      <c r="K11" s="15" t="s">
        <v>60</v>
      </c>
      <c r="L11" s="19" t="s">
        <v>340</v>
      </c>
      <c r="M11" s="15" t="s">
        <v>20</v>
      </c>
      <c r="N11" s="19" t="s">
        <v>340</v>
      </c>
      <c r="O11" s="15" t="s">
        <v>26</v>
      </c>
      <c r="P11" s="19" t="s">
        <v>340</v>
      </c>
      <c r="Q11" s="15" t="s">
        <v>58</v>
      </c>
      <c r="R11" s="19" t="s">
        <v>340</v>
      </c>
      <c r="S11" s="15" t="s">
        <v>51</v>
      </c>
      <c r="T11" s="19" t="s">
        <v>340</v>
      </c>
      <c r="U11" s="15" t="s">
        <v>46</v>
      </c>
      <c r="V11" s="19" t="s">
        <v>340</v>
      </c>
      <c r="W11" s="15" t="s">
        <v>64</v>
      </c>
      <c r="X11" s="19" t="s">
        <v>340</v>
      </c>
    </row>
    <row r="12" spans="1:24">
      <c r="A12" s="10"/>
      <c r="B12" s="10">
        <v>1</v>
      </c>
      <c r="C12" s="10"/>
      <c r="D12" s="10">
        <f>D3</f>
        <v>100</v>
      </c>
      <c r="E12" s="10"/>
      <c r="F12" s="10">
        <f>F3</f>
        <v>130</v>
      </c>
      <c r="G12" s="10"/>
      <c r="H12" s="10">
        <f>H3</f>
        <v>160</v>
      </c>
      <c r="I12" s="10"/>
      <c r="J12" s="10">
        <f>J3</f>
        <v>180</v>
      </c>
      <c r="K12" s="10"/>
      <c r="L12" s="10">
        <f>L3</f>
        <v>180</v>
      </c>
      <c r="M12" s="10"/>
      <c r="N12" s="10">
        <f>N3</f>
        <v>200</v>
      </c>
      <c r="O12" s="10"/>
      <c r="P12" s="10">
        <f>P3</f>
        <v>160</v>
      </c>
      <c r="Q12" s="10"/>
      <c r="R12" s="10">
        <f>R3</f>
        <v>140</v>
      </c>
      <c r="S12" s="10"/>
      <c r="T12" s="10">
        <f>T3</f>
        <v>120</v>
      </c>
      <c r="U12" s="10"/>
      <c r="V12" s="10">
        <f>V3</f>
        <v>120</v>
      </c>
      <c r="W12" s="10"/>
      <c r="X12" s="10">
        <f>X3</f>
        <v>120</v>
      </c>
    </row>
    <row r="13" spans="1:24">
      <c r="A13" s="10"/>
      <c r="B13" s="10">
        <v>2</v>
      </c>
      <c r="C13" s="10"/>
      <c r="D13" s="10">
        <f t="shared" ref="D13:D14" si="0">D4</f>
        <v>75</v>
      </c>
      <c r="E13" s="10"/>
      <c r="F13" s="10">
        <f t="shared" ref="F13" si="1">F4</f>
        <v>97.5</v>
      </c>
      <c r="G13" s="10"/>
      <c r="H13" s="10">
        <f t="shared" ref="H13" si="2">H4</f>
        <v>120</v>
      </c>
      <c r="I13" s="10"/>
      <c r="J13" s="10">
        <f t="shared" ref="J13" si="3">J4</f>
        <v>135</v>
      </c>
      <c r="K13" s="10"/>
      <c r="L13" s="10">
        <f t="shared" ref="L13" si="4">L4</f>
        <v>135</v>
      </c>
      <c r="M13" s="10"/>
      <c r="N13" s="10">
        <f t="shared" ref="N13" si="5">N4</f>
        <v>150</v>
      </c>
      <c r="O13" s="10"/>
      <c r="P13" s="10">
        <f t="shared" ref="P13" si="6">P4</f>
        <v>120</v>
      </c>
      <c r="Q13" s="10"/>
      <c r="R13" s="10">
        <f t="shared" ref="R13" si="7">R4</f>
        <v>105</v>
      </c>
      <c r="S13" s="10"/>
      <c r="T13" s="10">
        <f t="shared" ref="T13" si="8">T4</f>
        <v>90</v>
      </c>
      <c r="U13" s="10"/>
      <c r="V13" s="10">
        <f t="shared" ref="V13" si="9">V4</f>
        <v>90</v>
      </c>
      <c r="W13" s="10"/>
      <c r="X13" s="10">
        <f t="shared" ref="X13" si="10">X4</f>
        <v>90</v>
      </c>
    </row>
    <row r="14" spans="1:24">
      <c r="A14" s="10"/>
      <c r="B14" s="10">
        <v>3</v>
      </c>
      <c r="C14" s="10"/>
      <c r="D14" s="10">
        <f t="shared" si="0"/>
        <v>62.5</v>
      </c>
      <c r="E14" s="10"/>
      <c r="F14" s="10">
        <f t="shared" ref="F14" si="11">F5</f>
        <v>81.25</v>
      </c>
      <c r="G14" s="10"/>
      <c r="H14" s="10">
        <f t="shared" ref="H14" si="12">H5</f>
        <v>100</v>
      </c>
      <c r="I14" s="10"/>
      <c r="J14" s="10">
        <f t="shared" ref="J14" si="13">J5</f>
        <v>112.5</v>
      </c>
      <c r="K14" s="10"/>
      <c r="L14" s="10">
        <f t="shared" ref="L14" si="14">L5</f>
        <v>112.5</v>
      </c>
      <c r="M14" s="10"/>
      <c r="N14" s="10">
        <f t="shared" ref="N14" si="15">N5</f>
        <v>125</v>
      </c>
      <c r="O14" s="10"/>
      <c r="P14" s="10">
        <f t="shared" ref="P14" si="16">P5</f>
        <v>100</v>
      </c>
      <c r="Q14" s="10"/>
      <c r="R14" s="10">
        <f t="shared" ref="R14" si="17">R5</f>
        <v>87.5</v>
      </c>
      <c r="S14" s="10"/>
      <c r="T14" s="10">
        <f t="shared" ref="T14" si="18">T5</f>
        <v>75</v>
      </c>
      <c r="U14" s="10"/>
      <c r="V14" s="10">
        <f t="shared" ref="V14" si="19">V5</f>
        <v>75</v>
      </c>
      <c r="W14" s="10"/>
      <c r="X14" s="10">
        <f t="shared" ref="X14" si="20">X5</f>
        <v>75</v>
      </c>
    </row>
    <row r="15" spans="1:24">
      <c r="A15" s="10"/>
      <c r="B15" s="10">
        <v>4</v>
      </c>
      <c r="C15" s="10"/>
      <c r="D15" s="10">
        <f t="shared" ref="D15:F15" si="21">D6</f>
        <v>50</v>
      </c>
      <c r="E15" s="10"/>
      <c r="F15" s="10">
        <f t="shared" si="21"/>
        <v>65</v>
      </c>
      <c r="G15" s="10"/>
      <c r="H15" s="10">
        <f t="shared" ref="H15" si="22">H6</f>
        <v>80</v>
      </c>
      <c r="I15" s="10"/>
      <c r="J15" s="10">
        <f t="shared" ref="J15" si="23">J6</f>
        <v>90</v>
      </c>
      <c r="K15" s="10"/>
      <c r="L15" s="10">
        <f t="shared" ref="L15" si="24">L6</f>
        <v>90</v>
      </c>
      <c r="M15" s="10"/>
      <c r="N15" s="10">
        <f t="shared" ref="N15" si="25">N6</f>
        <v>100</v>
      </c>
      <c r="O15" s="10"/>
      <c r="P15" s="10">
        <f t="shared" ref="P15" si="26">P6</f>
        <v>80</v>
      </c>
      <c r="Q15" s="10"/>
      <c r="R15" s="10">
        <f t="shared" ref="R15" si="27">R6</f>
        <v>70</v>
      </c>
      <c r="S15" s="10"/>
      <c r="T15" s="10">
        <f t="shared" ref="T15" si="28">T6</f>
        <v>60</v>
      </c>
      <c r="U15" s="10"/>
      <c r="V15" s="10">
        <f t="shared" ref="V15" si="29">V6</f>
        <v>60</v>
      </c>
      <c r="W15" s="10"/>
      <c r="X15" s="10">
        <f t="shared" ref="X15" si="30">X6</f>
        <v>60</v>
      </c>
    </row>
    <row r="16" spans="1:24">
      <c r="A16" s="11"/>
      <c r="B16" s="10">
        <v>5</v>
      </c>
      <c r="C16" s="10"/>
      <c r="D16" s="10">
        <f t="shared" ref="D16:F16" si="31">D7</f>
        <v>35</v>
      </c>
      <c r="E16" s="10"/>
      <c r="F16" s="10">
        <f t="shared" si="31"/>
        <v>45.5</v>
      </c>
      <c r="G16" s="10"/>
      <c r="H16" s="10">
        <f t="shared" ref="H16" si="32">H7</f>
        <v>56</v>
      </c>
      <c r="I16" s="10"/>
      <c r="J16" s="10">
        <f t="shared" ref="J16" si="33">J7</f>
        <v>63</v>
      </c>
      <c r="K16" s="10"/>
      <c r="L16" s="10">
        <f t="shared" ref="L16" si="34">L7</f>
        <v>63</v>
      </c>
      <c r="M16" s="10"/>
      <c r="N16" s="10">
        <f t="shared" ref="N16" si="35">N7</f>
        <v>70</v>
      </c>
      <c r="O16" s="10"/>
      <c r="P16" s="10">
        <f t="shared" ref="P16" si="36">P7</f>
        <v>56</v>
      </c>
      <c r="Q16" s="10"/>
      <c r="R16" s="10">
        <f t="shared" ref="R16" si="37">R7</f>
        <v>49</v>
      </c>
      <c r="S16" s="10"/>
      <c r="T16" s="10">
        <f t="shared" ref="T16" si="38">T7</f>
        <v>42</v>
      </c>
      <c r="U16" s="10"/>
      <c r="V16" s="10">
        <f t="shared" ref="V16" si="39">V7</f>
        <v>42</v>
      </c>
      <c r="W16" s="10"/>
      <c r="X16" s="10">
        <f t="shared" ref="X16" si="40">X7</f>
        <v>42</v>
      </c>
    </row>
    <row r="17" spans="1:24">
      <c r="A17" s="11"/>
      <c r="B17" s="10">
        <v>6</v>
      </c>
      <c r="C17" s="10"/>
      <c r="D17" s="10">
        <f t="shared" ref="D17:F17" si="41">D8</f>
        <v>25</v>
      </c>
      <c r="E17" s="10"/>
      <c r="F17" s="10">
        <f t="shared" si="41"/>
        <v>32.5</v>
      </c>
      <c r="G17" s="10"/>
      <c r="H17" s="10">
        <f t="shared" ref="H17" si="42">H8</f>
        <v>40</v>
      </c>
      <c r="I17" s="10"/>
      <c r="J17" s="10">
        <f t="shared" ref="J17" si="43">J8</f>
        <v>45</v>
      </c>
      <c r="K17" s="10"/>
      <c r="L17" s="10">
        <f t="shared" ref="L17" si="44">L8</f>
        <v>45</v>
      </c>
      <c r="M17" s="10"/>
      <c r="N17" s="10">
        <f t="shared" ref="N17" si="45">N8</f>
        <v>50</v>
      </c>
      <c r="O17" s="10"/>
      <c r="P17" s="10">
        <f t="shared" ref="P17" si="46">P8</f>
        <v>40</v>
      </c>
      <c r="Q17" s="10"/>
      <c r="R17" s="10">
        <f t="shared" ref="R17" si="47">R8</f>
        <v>35</v>
      </c>
      <c r="S17" s="10"/>
      <c r="T17" s="10">
        <f t="shared" ref="T17" si="48">T8</f>
        <v>30</v>
      </c>
      <c r="U17" s="10"/>
      <c r="V17" s="10">
        <f t="shared" ref="V17" si="49">V8</f>
        <v>30</v>
      </c>
      <c r="W17" s="10"/>
      <c r="X17" s="10">
        <f t="shared" ref="X17" si="50">X8</f>
        <v>30</v>
      </c>
    </row>
    <row r="18" spans="1:24">
      <c r="A18" s="11"/>
      <c r="B18" s="10">
        <v>7</v>
      </c>
      <c r="C18" s="10"/>
      <c r="D18" s="10">
        <f t="shared" ref="D18:F18" si="51">D9</f>
        <v>12.5</v>
      </c>
      <c r="E18" s="10"/>
      <c r="F18" s="10">
        <f t="shared" si="51"/>
        <v>16.25</v>
      </c>
      <c r="G18" s="10"/>
      <c r="H18" s="10">
        <f t="shared" ref="H18" si="52">H9</f>
        <v>20</v>
      </c>
      <c r="I18" s="10"/>
      <c r="J18" s="10">
        <f t="shared" ref="J18" si="53">J9</f>
        <v>22.5</v>
      </c>
      <c r="K18" s="10"/>
      <c r="L18" s="10">
        <f t="shared" ref="L18" si="54">L9</f>
        <v>22.5</v>
      </c>
      <c r="M18" s="10"/>
      <c r="N18" s="10">
        <f t="shared" ref="N18" si="55">N9</f>
        <v>25</v>
      </c>
      <c r="O18" s="10"/>
      <c r="P18" s="10">
        <f t="shared" ref="P18" si="56">P9</f>
        <v>20</v>
      </c>
      <c r="Q18" s="10"/>
      <c r="R18" s="10">
        <f t="shared" ref="R18" si="57">R9</f>
        <v>17.5</v>
      </c>
      <c r="S18" s="10"/>
      <c r="T18" s="10">
        <f t="shared" ref="T18" si="58">T9</f>
        <v>15</v>
      </c>
      <c r="U18" s="10"/>
      <c r="V18" s="10">
        <f t="shared" ref="V18" si="59">V9</f>
        <v>15</v>
      </c>
      <c r="W18" s="10"/>
      <c r="X18" s="10">
        <f t="shared" ref="X18" si="60">X9</f>
        <v>15</v>
      </c>
    </row>
    <row r="19" spans="1:24">
      <c r="A19" s="11"/>
      <c r="B19" s="10">
        <v>8</v>
      </c>
      <c r="C19" s="10"/>
      <c r="D19" s="10">
        <f t="shared" ref="D19:F19" si="61">D10</f>
        <v>0</v>
      </c>
      <c r="E19" s="10"/>
      <c r="F19" s="10">
        <f t="shared" si="61"/>
        <v>0</v>
      </c>
      <c r="G19" s="10"/>
      <c r="H19" s="10">
        <f t="shared" ref="H19" si="62">H10</f>
        <v>0</v>
      </c>
      <c r="I19" s="10"/>
      <c r="J19" s="10">
        <f t="shared" ref="J19" si="63">J10</f>
        <v>0</v>
      </c>
      <c r="K19" s="10"/>
      <c r="L19" s="10">
        <f t="shared" ref="L19" si="64">L10</f>
        <v>0</v>
      </c>
      <c r="M19" s="10"/>
      <c r="N19" s="10">
        <f t="shared" ref="N19" si="65">N10</f>
        <v>0</v>
      </c>
      <c r="O19" s="10"/>
      <c r="P19" s="10">
        <f t="shared" ref="P19" si="66">P10</f>
        <v>0</v>
      </c>
      <c r="Q19" s="10"/>
      <c r="R19" s="10">
        <f t="shared" ref="R19" si="67">R10</f>
        <v>0</v>
      </c>
      <c r="S19" s="10"/>
      <c r="T19" s="10">
        <f t="shared" ref="T19" si="68">T10</f>
        <v>0</v>
      </c>
      <c r="U19" s="10"/>
      <c r="V19" s="10">
        <f t="shared" ref="V19" si="69">V10</f>
        <v>0</v>
      </c>
      <c r="W19" s="10"/>
      <c r="X19" s="10">
        <f t="shared" ref="X19" si="70">X10</f>
        <v>0</v>
      </c>
    </row>
    <row r="20" spans="1:24" ht="15.75">
      <c r="A20" s="14" t="s">
        <v>376</v>
      </c>
      <c r="B20" s="10" t="s">
        <v>373</v>
      </c>
      <c r="C20" s="15" t="s">
        <v>71</v>
      </c>
      <c r="D20" s="19" t="s">
        <v>340</v>
      </c>
      <c r="E20" s="15" t="s">
        <v>49</v>
      </c>
      <c r="F20" s="19" t="s">
        <v>340</v>
      </c>
      <c r="G20" s="15" t="s">
        <v>40</v>
      </c>
      <c r="H20" s="19" t="s">
        <v>340</v>
      </c>
      <c r="I20" s="15" t="s">
        <v>17</v>
      </c>
      <c r="J20" s="19" t="s">
        <v>340</v>
      </c>
      <c r="K20" s="15" t="s">
        <v>60</v>
      </c>
      <c r="L20" s="19" t="s">
        <v>340</v>
      </c>
      <c r="M20" s="15" t="s">
        <v>20</v>
      </c>
      <c r="N20" s="19" t="s">
        <v>340</v>
      </c>
      <c r="O20" s="15" t="s">
        <v>26</v>
      </c>
      <c r="P20" s="19" t="s">
        <v>340</v>
      </c>
      <c r="Q20" s="15" t="s">
        <v>58</v>
      </c>
      <c r="R20" s="19" t="s">
        <v>340</v>
      </c>
      <c r="S20" s="15" t="s">
        <v>51</v>
      </c>
      <c r="T20" s="19" t="s">
        <v>340</v>
      </c>
      <c r="U20" s="15" t="s">
        <v>46</v>
      </c>
      <c r="V20" s="19" t="s">
        <v>340</v>
      </c>
      <c r="W20" s="15" t="s">
        <v>64</v>
      </c>
      <c r="X20" s="19" t="s">
        <v>340</v>
      </c>
    </row>
    <row r="21" spans="1:24">
      <c r="A21" s="10"/>
      <c r="B21" s="10">
        <v>1</v>
      </c>
      <c r="C21" s="10"/>
      <c r="D21" s="10">
        <f>D12</f>
        <v>100</v>
      </c>
      <c r="E21" s="10"/>
      <c r="F21" s="10">
        <f>F12</f>
        <v>130</v>
      </c>
      <c r="G21" s="10"/>
      <c r="H21" s="10">
        <f>H12</f>
        <v>160</v>
      </c>
      <c r="I21" s="10"/>
      <c r="J21" s="10">
        <f>J12</f>
        <v>180</v>
      </c>
      <c r="K21" s="10"/>
      <c r="L21" s="10">
        <f>L12</f>
        <v>180</v>
      </c>
      <c r="M21" s="10"/>
      <c r="N21" s="10">
        <f>N12</f>
        <v>200</v>
      </c>
      <c r="O21" s="10"/>
      <c r="P21" s="10">
        <f>P12</f>
        <v>160</v>
      </c>
      <c r="Q21" s="10"/>
      <c r="R21" s="10">
        <f>R12</f>
        <v>140</v>
      </c>
      <c r="S21" s="10"/>
      <c r="T21" s="10">
        <f>T12</f>
        <v>120</v>
      </c>
      <c r="U21" s="10"/>
      <c r="V21" s="10">
        <f>V12</f>
        <v>120</v>
      </c>
      <c r="W21" s="10"/>
      <c r="X21" s="10">
        <f>X12</f>
        <v>120</v>
      </c>
    </row>
    <row r="22" spans="1:24">
      <c r="A22" s="10"/>
      <c r="B22" s="10">
        <v>2</v>
      </c>
      <c r="C22" s="10"/>
      <c r="D22" s="10">
        <f t="shared" ref="D22:F22" si="71">D13</f>
        <v>75</v>
      </c>
      <c r="E22" s="10"/>
      <c r="F22" s="10">
        <f t="shared" ref="F22:F23" si="72">F13</f>
        <v>97.5</v>
      </c>
      <c r="G22" s="10"/>
      <c r="H22" s="10">
        <f t="shared" ref="H22:H28" si="73">H13</f>
        <v>120</v>
      </c>
      <c r="I22" s="10"/>
      <c r="J22" s="10">
        <f t="shared" ref="J22:J28" si="74">J13</f>
        <v>135</v>
      </c>
      <c r="K22" s="10"/>
      <c r="L22" s="10">
        <f t="shared" ref="L22:L28" si="75">L13</f>
        <v>135</v>
      </c>
      <c r="M22" s="10"/>
      <c r="N22" s="10">
        <f t="shared" ref="N22:N28" si="76">N13</f>
        <v>150</v>
      </c>
      <c r="O22" s="10"/>
      <c r="P22" s="10">
        <f t="shared" ref="P22:P28" si="77">P13</f>
        <v>120</v>
      </c>
      <c r="Q22" s="10"/>
      <c r="R22" s="10">
        <f t="shared" ref="R22:R28" si="78">R13</f>
        <v>105</v>
      </c>
      <c r="S22" s="10"/>
      <c r="T22" s="10">
        <f t="shared" ref="T22:T28" si="79">T13</f>
        <v>90</v>
      </c>
      <c r="U22" s="10"/>
      <c r="V22" s="10">
        <f t="shared" ref="V22:V28" si="80">V13</f>
        <v>90</v>
      </c>
      <c r="W22" s="10"/>
      <c r="X22" s="10">
        <f t="shared" ref="X22:X28" si="81">X13</f>
        <v>90</v>
      </c>
    </row>
    <row r="23" spans="1:24">
      <c r="A23" s="10"/>
      <c r="B23" s="10">
        <v>3</v>
      </c>
      <c r="C23" s="10"/>
      <c r="D23" s="10">
        <f t="shared" ref="D23:F23" si="82">D14</f>
        <v>62.5</v>
      </c>
      <c r="E23" s="10"/>
      <c r="F23" s="10">
        <f t="shared" si="72"/>
        <v>81.25</v>
      </c>
      <c r="G23" s="10"/>
      <c r="H23" s="10">
        <f t="shared" si="73"/>
        <v>100</v>
      </c>
      <c r="I23" s="10"/>
      <c r="J23" s="10">
        <f t="shared" si="74"/>
        <v>112.5</v>
      </c>
      <c r="K23" s="10"/>
      <c r="L23" s="10">
        <f t="shared" si="75"/>
        <v>112.5</v>
      </c>
      <c r="M23" s="10"/>
      <c r="N23" s="10">
        <f t="shared" si="76"/>
        <v>125</v>
      </c>
      <c r="O23" s="10"/>
      <c r="P23" s="10">
        <f t="shared" si="77"/>
        <v>100</v>
      </c>
      <c r="Q23" s="10"/>
      <c r="R23" s="10">
        <f t="shared" si="78"/>
        <v>87.5</v>
      </c>
      <c r="S23" s="10"/>
      <c r="T23" s="10">
        <f t="shared" si="79"/>
        <v>75</v>
      </c>
      <c r="U23" s="10"/>
      <c r="V23" s="10">
        <f t="shared" si="80"/>
        <v>75</v>
      </c>
      <c r="W23" s="10"/>
      <c r="X23" s="10">
        <f t="shared" si="81"/>
        <v>75</v>
      </c>
    </row>
    <row r="24" spans="1:24">
      <c r="A24" s="10"/>
      <c r="B24" s="10">
        <v>4</v>
      </c>
      <c r="C24" s="10"/>
      <c r="D24" s="10">
        <f t="shared" ref="D24:F24" si="83">D15</f>
        <v>50</v>
      </c>
      <c r="E24" s="10"/>
      <c r="F24" s="10">
        <f t="shared" ref="F24:H24" si="84">F15</f>
        <v>65</v>
      </c>
      <c r="G24" s="10"/>
      <c r="H24" s="10">
        <f t="shared" si="73"/>
        <v>80</v>
      </c>
      <c r="I24" s="10"/>
      <c r="J24" s="10">
        <f t="shared" si="74"/>
        <v>90</v>
      </c>
      <c r="K24" s="10"/>
      <c r="L24" s="10">
        <f t="shared" si="75"/>
        <v>90</v>
      </c>
      <c r="M24" s="10"/>
      <c r="N24" s="10">
        <f t="shared" si="76"/>
        <v>100</v>
      </c>
      <c r="O24" s="10"/>
      <c r="P24" s="10">
        <f t="shared" si="77"/>
        <v>80</v>
      </c>
      <c r="Q24" s="10"/>
      <c r="R24" s="10">
        <f t="shared" si="78"/>
        <v>70</v>
      </c>
      <c r="S24" s="10"/>
      <c r="T24" s="10">
        <f t="shared" si="79"/>
        <v>60</v>
      </c>
      <c r="U24" s="10"/>
      <c r="V24" s="10">
        <f t="shared" si="80"/>
        <v>60</v>
      </c>
      <c r="W24" s="10"/>
      <c r="X24" s="10">
        <f t="shared" si="81"/>
        <v>60</v>
      </c>
    </row>
    <row r="25" spans="1:24">
      <c r="A25" s="11"/>
      <c r="B25" s="10">
        <v>5</v>
      </c>
      <c r="C25" s="10"/>
      <c r="D25" s="10">
        <f t="shared" ref="D25:F25" si="85">D16</f>
        <v>35</v>
      </c>
      <c r="E25" s="10"/>
      <c r="F25" s="10">
        <f t="shared" ref="F25:H25" si="86">F16</f>
        <v>45.5</v>
      </c>
      <c r="G25" s="10"/>
      <c r="H25" s="10">
        <f t="shared" si="73"/>
        <v>56</v>
      </c>
      <c r="I25" s="10"/>
      <c r="J25" s="10">
        <f t="shared" si="74"/>
        <v>63</v>
      </c>
      <c r="K25" s="10"/>
      <c r="L25" s="10">
        <f t="shared" si="75"/>
        <v>63</v>
      </c>
      <c r="M25" s="10"/>
      <c r="N25" s="10">
        <f t="shared" si="76"/>
        <v>70</v>
      </c>
      <c r="O25" s="10"/>
      <c r="P25" s="10">
        <f t="shared" si="77"/>
        <v>56</v>
      </c>
      <c r="Q25" s="10"/>
      <c r="R25" s="10">
        <f t="shared" si="78"/>
        <v>49</v>
      </c>
      <c r="S25" s="10"/>
      <c r="T25" s="10">
        <f t="shared" si="79"/>
        <v>42</v>
      </c>
      <c r="U25" s="10"/>
      <c r="V25" s="10">
        <f t="shared" si="80"/>
        <v>42</v>
      </c>
      <c r="W25" s="10"/>
      <c r="X25" s="10">
        <f t="shared" si="81"/>
        <v>42</v>
      </c>
    </row>
    <row r="26" spans="1:24">
      <c r="A26" s="11"/>
      <c r="B26" s="10">
        <v>6</v>
      </c>
      <c r="C26" s="10"/>
      <c r="D26" s="10">
        <f t="shared" ref="D26:F26" si="87">D17</f>
        <v>25</v>
      </c>
      <c r="E26" s="10"/>
      <c r="F26" s="10">
        <f t="shared" ref="F26:H26" si="88">F17</f>
        <v>32.5</v>
      </c>
      <c r="G26" s="10"/>
      <c r="H26" s="10">
        <f t="shared" si="73"/>
        <v>40</v>
      </c>
      <c r="I26" s="10"/>
      <c r="J26" s="10">
        <f t="shared" si="74"/>
        <v>45</v>
      </c>
      <c r="K26" s="10"/>
      <c r="L26" s="10">
        <f t="shared" si="75"/>
        <v>45</v>
      </c>
      <c r="M26" s="10"/>
      <c r="N26" s="10">
        <f t="shared" si="76"/>
        <v>50</v>
      </c>
      <c r="O26" s="10"/>
      <c r="P26" s="10">
        <f t="shared" si="77"/>
        <v>40</v>
      </c>
      <c r="Q26" s="10"/>
      <c r="R26" s="10">
        <f t="shared" si="78"/>
        <v>35</v>
      </c>
      <c r="S26" s="10"/>
      <c r="T26" s="10">
        <f t="shared" si="79"/>
        <v>30</v>
      </c>
      <c r="U26" s="10"/>
      <c r="V26" s="10">
        <f t="shared" si="80"/>
        <v>30</v>
      </c>
      <c r="W26" s="10"/>
      <c r="X26" s="10">
        <f t="shared" si="81"/>
        <v>30</v>
      </c>
    </row>
    <row r="27" spans="1:24">
      <c r="A27" s="11"/>
      <c r="B27" s="10">
        <v>7</v>
      </c>
      <c r="C27" s="10"/>
      <c r="D27" s="10">
        <f t="shared" ref="D27:F27" si="89">D18</f>
        <v>12.5</v>
      </c>
      <c r="E27" s="10"/>
      <c r="F27" s="10">
        <f t="shared" ref="F27:H27" si="90">F18</f>
        <v>16.25</v>
      </c>
      <c r="G27" s="10"/>
      <c r="H27" s="10">
        <f t="shared" si="73"/>
        <v>20</v>
      </c>
      <c r="I27" s="10"/>
      <c r="J27" s="10">
        <f t="shared" si="74"/>
        <v>22.5</v>
      </c>
      <c r="K27" s="10"/>
      <c r="L27" s="10">
        <f t="shared" si="75"/>
        <v>22.5</v>
      </c>
      <c r="M27" s="10"/>
      <c r="N27" s="10">
        <f t="shared" si="76"/>
        <v>25</v>
      </c>
      <c r="O27" s="10"/>
      <c r="P27" s="10">
        <f t="shared" si="77"/>
        <v>20</v>
      </c>
      <c r="Q27" s="10"/>
      <c r="R27" s="10">
        <f t="shared" si="78"/>
        <v>17.5</v>
      </c>
      <c r="S27" s="10"/>
      <c r="T27" s="10">
        <f t="shared" si="79"/>
        <v>15</v>
      </c>
      <c r="U27" s="10"/>
      <c r="V27" s="10">
        <f t="shared" si="80"/>
        <v>15</v>
      </c>
      <c r="W27" s="10"/>
      <c r="X27" s="10">
        <f t="shared" si="81"/>
        <v>15</v>
      </c>
    </row>
    <row r="28" spans="1:24">
      <c r="A28" s="11"/>
      <c r="B28" s="10">
        <v>8</v>
      </c>
      <c r="C28" s="10"/>
      <c r="D28" s="10">
        <f t="shared" ref="D28:F28" si="91">D19</f>
        <v>0</v>
      </c>
      <c r="E28" s="10"/>
      <c r="F28" s="10">
        <f t="shared" ref="F28:H28" si="92">F19</f>
        <v>0</v>
      </c>
      <c r="G28" s="10"/>
      <c r="H28" s="10">
        <f t="shared" si="73"/>
        <v>0</v>
      </c>
      <c r="I28" s="10"/>
      <c r="J28" s="10">
        <f t="shared" si="74"/>
        <v>0</v>
      </c>
      <c r="K28" s="10"/>
      <c r="L28" s="10">
        <f t="shared" si="75"/>
        <v>0</v>
      </c>
      <c r="M28" s="10"/>
      <c r="N28" s="10">
        <f t="shared" si="76"/>
        <v>0</v>
      </c>
      <c r="O28" s="10"/>
      <c r="P28" s="10">
        <f t="shared" si="77"/>
        <v>0</v>
      </c>
      <c r="Q28" s="10"/>
      <c r="R28" s="10">
        <f t="shared" si="78"/>
        <v>0</v>
      </c>
      <c r="S28" s="10"/>
      <c r="T28" s="10">
        <f t="shared" si="79"/>
        <v>0</v>
      </c>
      <c r="U28" s="10"/>
      <c r="V28" s="10">
        <f t="shared" si="80"/>
        <v>0</v>
      </c>
      <c r="W28" s="10"/>
      <c r="X28" s="10">
        <f t="shared" si="81"/>
        <v>0</v>
      </c>
    </row>
    <row r="29" spans="1:2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>
      <c r="A30" s="10"/>
      <c r="B30" s="10"/>
      <c r="C30" s="11" t="s">
        <v>18</v>
      </c>
      <c r="D30" s="11"/>
      <c r="E30" s="11" t="s">
        <v>18</v>
      </c>
      <c r="F30" s="11"/>
      <c r="G30" s="11" t="s">
        <v>18</v>
      </c>
      <c r="H30" s="11"/>
      <c r="I30" s="11" t="s">
        <v>18</v>
      </c>
      <c r="J30" s="11"/>
      <c r="K30" s="11" t="s">
        <v>18</v>
      </c>
      <c r="L30" s="11"/>
      <c r="M30" s="11" t="s">
        <v>18</v>
      </c>
      <c r="N30" s="11"/>
      <c r="O30" s="11" t="s">
        <v>18</v>
      </c>
      <c r="P30" s="11"/>
      <c r="Q30" s="11" t="s">
        <v>18</v>
      </c>
      <c r="R30" s="11"/>
      <c r="S30" s="11" t="s">
        <v>18</v>
      </c>
      <c r="T30" s="11"/>
      <c r="U30" s="11" t="s">
        <v>18</v>
      </c>
      <c r="V30" s="11"/>
      <c r="W30" s="11" t="s">
        <v>18</v>
      </c>
      <c r="X30" s="11"/>
    </row>
    <row r="31" spans="1:24" ht="15.75">
      <c r="A31" s="17" t="s">
        <v>374</v>
      </c>
      <c r="B31" s="10" t="s">
        <v>373</v>
      </c>
      <c r="C31" s="15" t="s">
        <v>71</v>
      </c>
      <c r="D31" s="19" t="s">
        <v>340</v>
      </c>
      <c r="E31" s="15" t="s">
        <v>49</v>
      </c>
      <c r="F31" s="19" t="s">
        <v>340</v>
      </c>
      <c r="G31" s="15" t="s">
        <v>40</v>
      </c>
      <c r="H31" s="19" t="s">
        <v>340</v>
      </c>
      <c r="I31" s="15" t="s">
        <v>17</v>
      </c>
      <c r="J31" s="19" t="s">
        <v>340</v>
      </c>
      <c r="K31" s="36" t="s">
        <v>60</v>
      </c>
      <c r="L31" s="19" t="s">
        <v>340</v>
      </c>
      <c r="M31" s="15" t="s">
        <v>20</v>
      </c>
      <c r="N31" s="19" t="s">
        <v>340</v>
      </c>
      <c r="O31" s="15" t="s">
        <v>26</v>
      </c>
      <c r="P31" s="19" t="s">
        <v>340</v>
      </c>
      <c r="Q31" s="15" t="s">
        <v>58</v>
      </c>
      <c r="R31" s="19" t="s">
        <v>340</v>
      </c>
      <c r="S31" s="15" t="s">
        <v>51</v>
      </c>
      <c r="T31" s="19" t="s">
        <v>340</v>
      </c>
      <c r="U31" s="15" t="s">
        <v>46</v>
      </c>
      <c r="V31" s="19" t="s">
        <v>340</v>
      </c>
      <c r="W31" s="15" t="s">
        <v>64</v>
      </c>
      <c r="X31" s="19" t="s">
        <v>340</v>
      </c>
    </row>
    <row r="32" spans="1:24">
      <c r="A32" s="10"/>
      <c r="B32" s="10">
        <v>1</v>
      </c>
      <c r="C32" s="10" t="s">
        <v>70</v>
      </c>
      <c r="D32" s="10">
        <f>D3</f>
        <v>100</v>
      </c>
      <c r="E32" s="10" t="s">
        <v>48</v>
      </c>
      <c r="F32" s="10">
        <f>F3</f>
        <v>130</v>
      </c>
      <c r="G32" s="10" t="s">
        <v>103</v>
      </c>
      <c r="H32" s="10">
        <f>H3</f>
        <v>160</v>
      </c>
      <c r="I32" s="10" t="s">
        <v>15</v>
      </c>
      <c r="J32" s="10">
        <f>J3</f>
        <v>180</v>
      </c>
      <c r="K32" s="37"/>
      <c r="L32" s="10">
        <f>L3</f>
        <v>180</v>
      </c>
      <c r="M32" s="10"/>
      <c r="N32" s="10">
        <f>N3</f>
        <v>200</v>
      </c>
      <c r="O32" s="10"/>
      <c r="P32" s="10">
        <f>P3</f>
        <v>160</v>
      </c>
      <c r="Q32" s="10"/>
      <c r="R32" s="10">
        <f>R3</f>
        <v>140</v>
      </c>
      <c r="S32" s="10"/>
      <c r="T32" s="10">
        <f>T3</f>
        <v>120</v>
      </c>
      <c r="U32" s="10"/>
      <c r="V32" s="10">
        <f>V3</f>
        <v>120</v>
      </c>
      <c r="W32" s="10"/>
      <c r="X32" s="10">
        <f>X3</f>
        <v>120</v>
      </c>
    </row>
    <row r="33" spans="1:24">
      <c r="A33" s="10"/>
      <c r="B33" s="10">
        <v>2</v>
      </c>
      <c r="C33" s="10" t="s">
        <v>87</v>
      </c>
      <c r="D33" s="10">
        <f t="shared" ref="D33:D39" si="93">D4</f>
        <v>75</v>
      </c>
      <c r="E33" s="10" t="s">
        <v>91</v>
      </c>
      <c r="F33" s="10">
        <f t="shared" ref="F33:F39" si="94">F4</f>
        <v>97.5</v>
      </c>
      <c r="G33" s="52" t="s">
        <v>105</v>
      </c>
      <c r="H33" s="10">
        <f t="shared" ref="H33:H39" si="95">H4</f>
        <v>120</v>
      </c>
      <c r="I33" s="10" t="s">
        <v>24</v>
      </c>
      <c r="J33" s="10">
        <f t="shared" ref="J33:J39" si="96">J4</f>
        <v>135</v>
      </c>
      <c r="K33" s="37"/>
      <c r="L33" s="10">
        <f t="shared" ref="L33:L39" si="97">L4</f>
        <v>135</v>
      </c>
      <c r="M33" s="10"/>
      <c r="N33" s="10">
        <f t="shared" ref="N33:N39" si="98">N4</f>
        <v>150</v>
      </c>
      <c r="O33" s="10"/>
      <c r="P33" s="10">
        <f t="shared" ref="P33:P39" si="99">P4</f>
        <v>120</v>
      </c>
      <c r="Q33" s="10"/>
      <c r="R33" s="10">
        <f t="shared" ref="R33:R39" si="100">R4</f>
        <v>105</v>
      </c>
      <c r="S33" s="10"/>
      <c r="T33" s="10">
        <f t="shared" ref="T33:T39" si="101">T4</f>
        <v>90</v>
      </c>
      <c r="U33" s="10"/>
      <c r="V33" s="10">
        <f t="shared" ref="V33" si="102">V4</f>
        <v>90</v>
      </c>
      <c r="W33" s="10"/>
      <c r="X33" s="10">
        <f t="shared" ref="X33:X39" si="103">X4</f>
        <v>90</v>
      </c>
    </row>
    <row r="34" spans="1:24">
      <c r="A34" s="10"/>
      <c r="B34" s="10">
        <v>3</v>
      </c>
      <c r="C34" s="10" t="s">
        <v>89</v>
      </c>
      <c r="D34" s="10">
        <f t="shared" si="93"/>
        <v>62.5</v>
      </c>
      <c r="E34" s="10" t="s">
        <v>92</v>
      </c>
      <c r="F34" s="10">
        <f t="shared" si="94"/>
        <v>81.25</v>
      </c>
      <c r="G34" s="10" t="s">
        <v>106</v>
      </c>
      <c r="H34" s="10">
        <f t="shared" si="95"/>
        <v>100</v>
      </c>
      <c r="I34" s="10"/>
      <c r="J34" s="10">
        <f t="shared" si="96"/>
        <v>112.5</v>
      </c>
      <c r="K34" s="37" t="s">
        <v>113</v>
      </c>
      <c r="L34" s="10">
        <f t="shared" si="97"/>
        <v>112.5</v>
      </c>
      <c r="M34" s="10"/>
      <c r="N34" s="10">
        <f t="shared" si="98"/>
        <v>125</v>
      </c>
      <c r="O34" s="10"/>
      <c r="P34" s="10">
        <f t="shared" si="99"/>
        <v>100</v>
      </c>
      <c r="Q34" s="10"/>
      <c r="R34" s="10">
        <f t="shared" si="100"/>
        <v>87.5</v>
      </c>
      <c r="S34" s="10"/>
      <c r="T34" s="10">
        <f t="shared" si="101"/>
        <v>75</v>
      </c>
      <c r="U34" s="10"/>
      <c r="V34" s="10">
        <f t="shared" ref="V34" si="104">V5</f>
        <v>75</v>
      </c>
      <c r="W34" s="10"/>
      <c r="X34" s="10">
        <f t="shared" si="103"/>
        <v>75</v>
      </c>
    </row>
    <row r="35" spans="1:24">
      <c r="A35" s="10"/>
      <c r="B35" s="10">
        <v>4</v>
      </c>
      <c r="C35" s="10" t="s">
        <v>124</v>
      </c>
      <c r="D35" s="10">
        <f t="shared" si="93"/>
        <v>50</v>
      </c>
      <c r="E35" s="10" t="s">
        <v>93</v>
      </c>
      <c r="F35" s="10">
        <f t="shared" si="94"/>
        <v>65</v>
      </c>
      <c r="G35" s="10" t="s">
        <v>107</v>
      </c>
      <c r="H35" s="10">
        <f t="shared" si="95"/>
        <v>80</v>
      </c>
      <c r="I35" s="10" t="s">
        <v>36</v>
      </c>
      <c r="J35" s="10">
        <f t="shared" si="96"/>
        <v>90</v>
      </c>
      <c r="K35" s="37"/>
      <c r="L35" s="10">
        <f t="shared" si="97"/>
        <v>90</v>
      </c>
      <c r="M35" s="10"/>
      <c r="N35" s="10">
        <f t="shared" si="98"/>
        <v>100</v>
      </c>
      <c r="O35" s="10"/>
      <c r="P35" s="10">
        <f t="shared" si="99"/>
        <v>80</v>
      </c>
      <c r="Q35" s="10"/>
      <c r="R35" s="10">
        <f t="shared" si="100"/>
        <v>70</v>
      </c>
      <c r="S35" s="10"/>
      <c r="T35" s="10">
        <f t="shared" si="101"/>
        <v>60</v>
      </c>
      <c r="U35" s="10"/>
      <c r="V35" s="10">
        <f t="shared" ref="V35" si="105">V6</f>
        <v>60</v>
      </c>
      <c r="W35" s="10"/>
      <c r="X35" s="10">
        <f t="shared" si="103"/>
        <v>60</v>
      </c>
    </row>
    <row r="36" spans="1:24">
      <c r="A36" s="11"/>
      <c r="B36" s="10">
        <v>5</v>
      </c>
      <c r="C36" s="10"/>
      <c r="D36" s="10">
        <f t="shared" si="93"/>
        <v>35</v>
      </c>
      <c r="E36" s="10" t="s">
        <v>72</v>
      </c>
      <c r="F36" s="10">
        <f t="shared" si="94"/>
        <v>45.5</v>
      </c>
      <c r="G36" s="10" t="s">
        <v>39</v>
      </c>
      <c r="H36" s="10">
        <f t="shared" si="95"/>
        <v>56</v>
      </c>
      <c r="I36" s="10" t="s">
        <v>41</v>
      </c>
      <c r="J36" s="10">
        <f t="shared" si="96"/>
        <v>63</v>
      </c>
      <c r="K36" s="10"/>
      <c r="L36" s="10">
        <f t="shared" si="97"/>
        <v>63</v>
      </c>
      <c r="M36" s="10"/>
      <c r="N36" s="10">
        <f t="shared" si="98"/>
        <v>70</v>
      </c>
      <c r="O36" s="10"/>
      <c r="P36" s="10">
        <f t="shared" si="99"/>
        <v>56</v>
      </c>
      <c r="Q36" s="10"/>
      <c r="R36" s="10">
        <f t="shared" si="100"/>
        <v>49</v>
      </c>
      <c r="S36" s="10"/>
      <c r="T36" s="10">
        <f t="shared" si="101"/>
        <v>42</v>
      </c>
      <c r="U36" s="10"/>
      <c r="V36" s="10">
        <f>Baremos!E85*Baremos!$E$71</f>
        <v>0</v>
      </c>
      <c r="W36" s="10"/>
      <c r="X36" s="10">
        <f t="shared" si="103"/>
        <v>42</v>
      </c>
    </row>
    <row r="37" spans="1:24">
      <c r="A37" s="11"/>
      <c r="B37" s="10">
        <v>6</v>
      </c>
      <c r="C37" s="10"/>
      <c r="D37" s="10">
        <f t="shared" si="93"/>
        <v>25</v>
      </c>
      <c r="E37" s="10" t="s">
        <v>94</v>
      </c>
      <c r="F37" s="10">
        <f t="shared" si="94"/>
        <v>32.5</v>
      </c>
      <c r="G37" s="10" t="s">
        <v>65</v>
      </c>
      <c r="H37" s="10">
        <f t="shared" si="95"/>
        <v>40</v>
      </c>
      <c r="I37" s="10" t="s">
        <v>47</v>
      </c>
      <c r="J37" s="10">
        <f t="shared" si="96"/>
        <v>45</v>
      </c>
      <c r="K37" s="10"/>
      <c r="L37" s="10">
        <f t="shared" si="97"/>
        <v>45</v>
      </c>
      <c r="M37" s="10"/>
      <c r="N37" s="10">
        <f t="shared" si="98"/>
        <v>50</v>
      </c>
      <c r="O37" s="10"/>
      <c r="P37" s="10">
        <f t="shared" si="99"/>
        <v>40</v>
      </c>
      <c r="Q37" s="10"/>
      <c r="R37" s="10">
        <f t="shared" si="100"/>
        <v>35</v>
      </c>
      <c r="S37" s="10"/>
      <c r="T37" s="10">
        <f t="shared" si="101"/>
        <v>30</v>
      </c>
      <c r="U37" s="10"/>
      <c r="V37" s="10">
        <f>Baremos!E86*Baremos!$E$71</f>
        <v>0</v>
      </c>
      <c r="W37" s="10"/>
      <c r="X37" s="10">
        <f t="shared" si="103"/>
        <v>30</v>
      </c>
    </row>
    <row r="38" spans="1:24">
      <c r="A38" s="11"/>
      <c r="B38" s="10">
        <v>7</v>
      </c>
      <c r="C38" s="10"/>
      <c r="D38" s="10">
        <f t="shared" si="93"/>
        <v>12.5</v>
      </c>
      <c r="E38" s="10" t="s">
        <v>95</v>
      </c>
      <c r="F38" s="10">
        <f t="shared" si="94"/>
        <v>16.25</v>
      </c>
      <c r="G38" s="10" t="s">
        <v>108</v>
      </c>
      <c r="H38" s="10">
        <f t="shared" si="95"/>
        <v>20</v>
      </c>
      <c r="I38" s="10" t="s">
        <v>38</v>
      </c>
      <c r="J38" s="10">
        <f t="shared" si="96"/>
        <v>22.5</v>
      </c>
      <c r="K38" s="10"/>
      <c r="L38" s="10">
        <f t="shared" si="97"/>
        <v>22.5</v>
      </c>
      <c r="M38" s="10"/>
      <c r="N38" s="10">
        <f t="shared" si="98"/>
        <v>25</v>
      </c>
      <c r="O38" s="10"/>
      <c r="P38" s="10">
        <f t="shared" si="99"/>
        <v>20</v>
      </c>
      <c r="Q38" s="10"/>
      <c r="R38" s="10">
        <f t="shared" si="100"/>
        <v>17.5</v>
      </c>
      <c r="S38" s="10"/>
      <c r="T38" s="10">
        <f t="shared" si="101"/>
        <v>15</v>
      </c>
      <c r="U38" s="10"/>
      <c r="V38" s="10">
        <f>Baremos!E87*Baremos!$E$71</f>
        <v>0</v>
      </c>
      <c r="W38" s="10"/>
      <c r="X38" s="10">
        <f t="shared" si="103"/>
        <v>15</v>
      </c>
    </row>
    <row r="39" spans="1:24">
      <c r="A39" s="11"/>
      <c r="B39" s="10">
        <v>8</v>
      </c>
      <c r="C39" s="10"/>
      <c r="D39" s="10">
        <f t="shared" si="93"/>
        <v>0</v>
      </c>
      <c r="E39" s="10" t="s">
        <v>96</v>
      </c>
      <c r="F39" s="10">
        <f t="shared" si="94"/>
        <v>0</v>
      </c>
      <c r="G39" s="10" t="s">
        <v>43</v>
      </c>
      <c r="H39" s="10">
        <f t="shared" si="95"/>
        <v>0</v>
      </c>
      <c r="I39" s="10" t="s">
        <v>114</v>
      </c>
      <c r="J39" s="10">
        <f t="shared" si="96"/>
        <v>0</v>
      </c>
      <c r="K39" s="10"/>
      <c r="L39" s="10">
        <f t="shared" si="97"/>
        <v>0</v>
      </c>
      <c r="M39" s="10"/>
      <c r="N39" s="10">
        <f t="shared" si="98"/>
        <v>0</v>
      </c>
      <c r="O39" s="10"/>
      <c r="P39" s="10">
        <f t="shared" si="99"/>
        <v>0</v>
      </c>
      <c r="Q39" s="10"/>
      <c r="R39" s="10">
        <f t="shared" si="100"/>
        <v>0</v>
      </c>
      <c r="S39" s="10"/>
      <c r="T39" s="10">
        <f t="shared" si="101"/>
        <v>0</v>
      </c>
      <c r="U39" s="10"/>
      <c r="V39" s="10">
        <f>Baremos!E88*Baremos!$E$71</f>
        <v>0</v>
      </c>
      <c r="W39" s="10"/>
      <c r="X39" s="10">
        <f t="shared" si="103"/>
        <v>0</v>
      </c>
    </row>
    <row r="40" spans="1:24" ht="15.75">
      <c r="A40" s="17" t="s">
        <v>375</v>
      </c>
      <c r="B40" s="10" t="s">
        <v>373</v>
      </c>
      <c r="C40" s="15" t="s">
        <v>71</v>
      </c>
      <c r="D40" s="19" t="s">
        <v>340</v>
      </c>
      <c r="E40" s="15" t="s">
        <v>49</v>
      </c>
      <c r="F40" s="19" t="s">
        <v>340</v>
      </c>
      <c r="G40" s="15" t="s">
        <v>40</v>
      </c>
      <c r="H40" s="19" t="s">
        <v>340</v>
      </c>
      <c r="I40" s="15" t="s">
        <v>17</v>
      </c>
      <c r="J40" s="19" t="s">
        <v>340</v>
      </c>
      <c r="K40" s="36" t="s">
        <v>60</v>
      </c>
      <c r="L40" s="19" t="s">
        <v>340</v>
      </c>
      <c r="M40" s="15" t="s">
        <v>20</v>
      </c>
      <c r="N40" s="19" t="s">
        <v>340</v>
      </c>
      <c r="O40" s="15" t="s">
        <v>26</v>
      </c>
      <c r="P40" s="19" t="s">
        <v>340</v>
      </c>
      <c r="Q40" s="15" t="s">
        <v>58</v>
      </c>
      <c r="R40" s="19" t="s">
        <v>340</v>
      </c>
      <c r="S40" s="15" t="s">
        <v>51</v>
      </c>
      <c r="T40" s="19" t="s">
        <v>340</v>
      </c>
      <c r="U40" s="15" t="s">
        <v>46</v>
      </c>
      <c r="V40" s="19" t="s">
        <v>340</v>
      </c>
      <c r="W40" s="15" t="s">
        <v>64</v>
      </c>
      <c r="X40" s="19" t="s">
        <v>340</v>
      </c>
    </row>
    <row r="41" spans="1:24">
      <c r="A41" s="10"/>
      <c r="B41" s="10">
        <v>1</v>
      </c>
      <c r="C41" s="10"/>
      <c r="D41" s="10">
        <f>D12</f>
        <v>100</v>
      </c>
      <c r="E41" s="10"/>
      <c r="F41" s="10">
        <f>F12</f>
        <v>130</v>
      </c>
      <c r="G41" s="10"/>
      <c r="H41" s="10">
        <f>H12</f>
        <v>160</v>
      </c>
      <c r="I41" s="10"/>
      <c r="J41" s="10">
        <f>J12</f>
        <v>180</v>
      </c>
      <c r="K41" s="38"/>
      <c r="L41" s="10">
        <f>L12</f>
        <v>180</v>
      </c>
      <c r="M41" s="10"/>
      <c r="N41" s="10">
        <f>N12</f>
        <v>200</v>
      </c>
      <c r="O41" s="10"/>
      <c r="P41" s="10">
        <f>P12</f>
        <v>160</v>
      </c>
      <c r="Q41" s="10"/>
      <c r="R41" s="10">
        <f>R12</f>
        <v>140</v>
      </c>
      <c r="S41" s="10"/>
      <c r="T41" s="10">
        <f>T12</f>
        <v>120</v>
      </c>
      <c r="U41" s="10"/>
      <c r="V41" s="10">
        <f>V12</f>
        <v>120</v>
      </c>
      <c r="W41" s="10"/>
      <c r="X41" s="10">
        <f>X12</f>
        <v>120</v>
      </c>
    </row>
    <row r="42" spans="1:24">
      <c r="A42" s="10"/>
      <c r="B42" s="10">
        <v>2</v>
      </c>
      <c r="C42" s="10"/>
      <c r="D42" s="10">
        <f t="shared" ref="D42:F44" si="106">D13</f>
        <v>75</v>
      </c>
      <c r="E42" s="10"/>
      <c r="F42" s="10">
        <f t="shared" si="106"/>
        <v>97.5</v>
      </c>
      <c r="G42" s="10"/>
      <c r="H42" s="10">
        <f t="shared" ref="H42" si="107">H13</f>
        <v>120</v>
      </c>
      <c r="I42" s="10"/>
      <c r="J42" s="10">
        <f t="shared" ref="J42" si="108">J13</f>
        <v>135</v>
      </c>
      <c r="K42" s="37"/>
      <c r="L42" s="10">
        <f t="shared" ref="L42" si="109">L13</f>
        <v>135</v>
      </c>
      <c r="M42" s="10"/>
      <c r="N42" s="10">
        <f t="shared" ref="N42" si="110">N13</f>
        <v>150</v>
      </c>
      <c r="O42" s="10"/>
      <c r="P42" s="10">
        <f t="shared" ref="P42" si="111">P13</f>
        <v>120</v>
      </c>
      <c r="Q42" s="10"/>
      <c r="R42" s="10">
        <f t="shared" ref="R42" si="112">R13</f>
        <v>105</v>
      </c>
      <c r="S42" s="10"/>
      <c r="T42" s="10">
        <f t="shared" ref="T42" si="113">T13</f>
        <v>90</v>
      </c>
      <c r="U42" s="10"/>
      <c r="V42" s="10">
        <f t="shared" ref="V42" si="114">V13</f>
        <v>90</v>
      </c>
      <c r="W42" s="10"/>
      <c r="X42" s="10">
        <f t="shared" ref="X42" si="115">X13</f>
        <v>90</v>
      </c>
    </row>
    <row r="43" spans="1:24">
      <c r="A43" s="10"/>
      <c r="B43" s="10">
        <v>3</v>
      </c>
      <c r="C43" s="10"/>
      <c r="D43" s="10">
        <f t="shared" si="106"/>
        <v>62.5</v>
      </c>
      <c r="E43" s="10"/>
      <c r="F43" s="10">
        <f t="shared" si="106"/>
        <v>81.25</v>
      </c>
      <c r="G43" s="10"/>
      <c r="H43" s="10">
        <f t="shared" ref="H43" si="116">H14</f>
        <v>100</v>
      </c>
      <c r="I43" s="10"/>
      <c r="J43" s="10">
        <f t="shared" ref="J43" si="117">J14</f>
        <v>112.5</v>
      </c>
      <c r="K43" s="37"/>
      <c r="L43" s="10">
        <f t="shared" ref="L43" si="118">L14</f>
        <v>112.5</v>
      </c>
      <c r="M43" s="10"/>
      <c r="N43" s="10">
        <f t="shared" ref="N43" si="119">N14</f>
        <v>125</v>
      </c>
      <c r="O43" s="10"/>
      <c r="P43" s="10">
        <f t="shared" ref="P43" si="120">P14</f>
        <v>100</v>
      </c>
      <c r="Q43" s="10"/>
      <c r="R43" s="10">
        <f t="shared" ref="R43" si="121">R14</f>
        <v>87.5</v>
      </c>
      <c r="S43" s="10"/>
      <c r="T43" s="10">
        <f t="shared" ref="T43" si="122">T14</f>
        <v>75</v>
      </c>
      <c r="U43" s="10"/>
      <c r="V43" s="10">
        <f t="shared" ref="V43" si="123">V14</f>
        <v>75</v>
      </c>
      <c r="W43" s="10"/>
      <c r="X43" s="10">
        <f t="shared" ref="X43" si="124">X14</f>
        <v>75</v>
      </c>
    </row>
    <row r="44" spans="1:24">
      <c r="A44" s="10"/>
      <c r="B44" s="10">
        <v>4</v>
      </c>
      <c r="C44" s="10"/>
      <c r="D44" s="10">
        <f t="shared" si="106"/>
        <v>50</v>
      </c>
      <c r="E44" s="10"/>
      <c r="F44" s="10">
        <f t="shared" si="106"/>
        <v>65</v>
      </c>
      <c r="G44" s="10"/>
      <c r="H44" s="10">
        <f t="shared" ref="H44" si="125">H15</f>
        <v>80</v>
      </c>
      <c r="I44" s="10"/>
      <c r="J44" s="10">
        <f t="shared" ref="J44" si="126">J15</f>
        <v>90</v>
      </c>
      <c r="K44" s="37"/>
      <c r="L44" s="10">
        <f t="shared" ref="L44" si="127">L15</f>
        <v>90</v>
      </c>
      <c r="M44" s="10"/>
      <c r="N44" s="10">
        <f t="shared" ref="N44" si="128">N15</f>
        <v>100</v>
      </c>
      <c r="O44" s="10"/>
      <c r="P44" s="10">
        <f t="shared" ref="P44" si="129">P15</f>
        <v>80</v>
      </c>
      <c r="Q44" s="10"/>
      <c r="R44" s="10">
        <f t="shared" ref="R44" si="130">R15</f>
        <v>70</v>
      </c>
      <c r="S44" s="10"/>
      <c r="T44" s="10">
        <f t="shared" ref="T44" si="131">T15</f>
        <v>60</v>
      </c>
      <c r="U44" s="10"/>
      <c r="V44" s="10">
        <f t="shared" ref="V44" si="132">V15</f>
        <v>60</v>
      </c>
      <c r="W44" s="10"/>
      <c r="X44" s="10">
        <f t="shared" ref="X44" si="133">X15</f>
        <v>60</v>
      </c>
    </row>
    <row r="45" spans="1:24">
      <c r="A45" s="11"/>
      <c r="B45" s="10">
        <v>5</v>
      </c>
      <c r="C45" s="10"/>
      <c r="D45" s="10">
        <f t="shared" ref="D45:F45" si="134">D36</f>
        <v>35</v>
      </c>
      <c r="E45" s="10"/>
      <c r="F45" s="10">
        <f t="shared" ref="F45:H45" si="135">F36</f>
        <v>45.5</v>
      </c>
      <c r="G45" s="10"/>
      <c r="H45" s="10">
        <f t="shared" si="135"/>
        <v>56</v>
      </c>
      <c r="I45" s="10"/>
      <c r="J45" s="10">
        <f t="shared" ref="J45" si="136">J36</f>
        <v>63</v>
      </c>
      <c r="K45" s="10"/>
      <c r="L45" s="10">
        <f t="shared" ref="L45" si="137">L36</f>
        <v>63</v>
      </c>
      <c r="M45" s="10"/>
      <c r="N45" s="10">
        <f t="shared" ref="N45" si="138">N36</f>
        <v>70</v>
      </c>
      <c r="O45" s="10"/>
      <c r="P45" s="10">
        <f t="shared" ref="P45" si="139">P36</f>
        <v>56</v>
      </c>
      <c r="Q45" s="10"/>
      <c r="R45" s="10">
        <f t="shared" ref="R45" si="140">R36</f>
        <v>49</v>
      </c>
      <c r="S45" s="10"/>
      <c r="T45" s="10">
        <f t="shared" ref="T45" si="141">T36</f>
        <v>42</v>
      </c>
      <c r="U45" s="10"/>
      <c r="V45" s="10">
        <f t="shared" ref="V45" si="142">V36</f>
        <v>0</v>
      </c>
      <c r="W45" s="10"/>
      <c r="X45" s="10">
        <f t="shared" ref="X45" si="143">X36</f>
        <v>42</v>
      </c>
    </row>
    <row r="46" spans="1:24">
      <c r="A46" s="11"/>
      <c r="B46" s="10">
        <v>6</v>
      </c>
      <c r="C46" s="10"/>
      <c r="D46" s="10">
        <f t="shared" ref="D46:F46" si="144">D37</f>
        <v>25</v>
      </c>
      <c r="E46" s="10"/>
      <c r="F46" s="10">
        <f t="shared" ref="F46:H46" si="145">F37</f>
        <v>32.5</v>
      </c>
      <c r="G46" s="10"/>
      <c r="H46" s="10">
        <f t="shared" si="145"/>
        <v>40</v>
      </c>
      <c r="I46" s="10"/>
      <c r="J46" s="10">
        <f t="shared" ref="J46" si="146">J37</f>
        <v>45</v>
      </c>
      <c r="K46" s="10"/>
      <c r="L46" s="10">
        <f t="shared" ref="L46" si="147">L37</f>
        <v>45</v>
      </c>
      <c r="M46" s="10"/>
      <c r="N46" s="10">
        <f t="shared" ref="N46" si="148">N37</f>
        <v>50</v>
      </c>
      <c r="O46" s="10"/>
      <c r="P46" s="10">
        <f t="shared" ref="P46" si="149">P37</f>
        <v>40</v>
      </c>
      <c r="Q46" s="10"/>
      <c r="R46" s="10">
        <f t="shared" ref="R46" si="150">R37</f>
        <v>35</v>
      </c>
      <c r="S46" s="10"/>
      <c r="T46" s="10">
        <f t="shared" ref="T46" si="151">T37</f>
        <v>30</v>
      </c>
      <c r="U46" s="10"/>
      <c r="V46" s="10">
        <f t="shared" ref="V46" si="152">V37</f>
        <v>0</v>
      </c>
      <c r="W46" s="10"/>
      <c r="X46" s="10">
        <f t="shared" ref="X46" si="153">X37</f>
        <v>30</v>
      </c>
    </row>
    <row r="47" spans="1:24">
      <c r="A47" s="11"/>
      <c r="B47" s="10">
        <v>7</v>
      </c>
      <c r="C47" s="10"/>
      <c r="D47" s="10">
        <f t="shared" ref="D47:F47" si="154">D38</f>
        <v>12.5</v>
      </c>
      <c r="E47" s="10"/>
      <c r="F47" s="10">
        <f t="shared" ref="F47:H47" si="155">F38</f>
        <v>16.25</v>
      </c>
      <c r="G47" s="10"/>
      <c r="H47" s="10">
        <f t="shared" si="155"/>
        <v>20</v>
      </c>
      <c r="I47" s="10"/>
      <c r="J47" s="10">
        <f t="shared" ref="J47" si="156">J38</f>
        <v>22.5</v>
      </c>
      <c r="K47" s="10"/>
      <c r="L47" s="10">
        <f t="shared" ref="L47" si="157">L38</f>
        <v>22.5</v>
      </c>
      <c r="M47" s="10"/>
      <c r="N47" s="10">
        <f t="shared" ref="N47" si="158">N38</f>
        <v>25</v>
      </c>
      <c r="O47" s="10"/>
      <c r="P47" s="10">
        <f t="shared" ref="P47" si="159">P38</f>
        <v>20</v>
      </c>
      <c r="Q47" s="10"/>
      <c r="R47" s="10">
        <f t="shared" ref="R47" si="160">R38</f>
        <v>17.5</v>
      </c>
      <c r="S47" s="10"/>
      <c r="T47" s="10">
        <f t="shared" ref="T47" si="161">T38</f>
        <v>15</v>
      </c>
      <c r="U47" s="10"/>
      <c r="V47" s="10">
        <f t="shared" ref="V47" si="162">V38</f>
        <v>0</v>
      </c>
      <c r="W47" s="10"/>
      <c r="X47" s="10">
        <f t="shared" ref="X47" si="163">X38</f>
        <v>15</v>
      </c>
    </row>
    <row r="48" spans="1:24">
      <c r="A48" s="11"/>
      <c r="B48" s="10">
        <v>8</v>
      </c>
      <c r="C48" s="10"/>
      <c r="D48" s="10">
        <f t="shared" ref="D48:F48" si="164">D39</f>
        <v>0</v>
      </c>
      <c r="E48" s="10"/>
      <c r="F48" s="10">
        <f t="shared" ref="F48:H48" si="165">F39</f>
        <v>0</v>
      </c>
      <c r="G48" s="10"/>
      <c r="H48" s="10">
        <f t="shared" si="165"/>
        <v>0</v>
      </c>
      <c r="I48" s="10"/>
      <c r="J48" s="10">
        <f t="shared" ref="J48" si="166">J39</f>
        <v>0</v>
      </c>
      <c r="K48" s="10"/>
      <c r="L48" s="10">
        <f t="shared" ref="L48" si="167">L39</f>
        <v>0</v>
      </c>
      <c r="M48" s="10"/>
      <c r="N48" s="10">
        <f t="shared" ref="N48" si="168">N39</f>
        <v>0</v>
      </c>
      <c r="O48" s="10"/>
      <c r="P48" s="10">
        <f t="shared" ref="P48" si="169">P39</f>
        <v>0</v>
      </c>
      <c r="Q48" s="10"/>
      <c r="R48" s="10">
        <f t="shared" ref="R48" si="170">R39</f>
        <v>0</v>
      </c>
      <c r="S48" s="10"/>
      <c r="T48" s="10">
        <f t="shared" ref="T48" si="171">T39</f>
        <v>0</v>
      </c>
      <c r="U48" s="10"/>
      <c r="V48" s="10">
        <f t="shared" ref="V48" si="172">V39</f>
        <v>0</v>
      </c>
      <c r="W48" s="10"/>
      <c r="X48" s="10">
        <f t="shared" ref="X48" si="173">X39</f>
        <v>0</v>
      </c>
    </row>
    <row r="49" spans="1:24" ht="15.75">
      <c r="A49" s="17" t="s">
        <v>376</v>
      </c>
      <c r="B49" s="10" t="s">
        <v>373</v>
      </c>
      <c r="C49" s="15" t="s">
        <v>71</v>
      </c>
      <c r="D49" s="19" t="s">
        <v>340</v>
      </c>
      <c r="E49" s="15" t="s">
        <v>49</v>
      </c>
      <c r="F49" s="19" t="s">
        <v>340</v>
      </c>
      <c r="G49" s="15" t="s">
        <v>40</v>
      </c>
      <c r="H49" s="19" t="s">
        <v>340</v>
      </c>
      <c r="I49" s="15" t="s">
        <v>17</v>
      </c>
      <c r="J49" s="19" t="s">
        <v>340</v>
      </c>
      <c r="K49" s="36" t="s">
        <v>60</v>
      </c>
      <c r="L49" s="19" t="s">
        <v>340</v>
      </c>
      <c r="M49" s="15" t="s">
        <v>20</v>
      </c>
      <c r="N49" s="19" t="s">
        <v>340</v>
      </c>
      <c r="O49" s="15" t="s">
        <v>26</v>
      </c>
      <c r="P49" s="19" t="s">
        <v>340</v>
      </c>
      <c r="Q49" s="15" t="s">
        <v>58</v>
      </c>
      <c r="R49" s="19" t="s">
        <v>340</v>
      </c>
      <c r="S49" s="15" t="s">
        <v>51</v>
      </c>
      <c r="T49" s="19" t="s">
        <v>340</v>
      </c>
      <c r="U49" s="15" t="s">
        <v>46</v>
      </c>
      <c r="V49" s="19" t="s">
        <v>340</v>
      </c>
      <c r="W49" s="15" t="s">
        <v>64</v>
      </c>
      <c r="X49" s="19" t="s">
        <v>340</v>
      </c>
    </row>
    <row r="50" spans="1:24">
      <c r="A50" s="10"/>
      <c r="B50" s="10">
        <v>1</v>
      </c>
      <c r="C50" s="10"/>
      <c r="D50" s="10">
        <f>D21</f>
        <v>100</v>
      </c>
      <c r="E50" s="10"/>
      <c r="F50" s="10">
        <f>F21</f>
        <v>130</v>
      </c>
      <c r="G50" s="10"/>
      <c r="H50" s="10">
        <f>H21</f>
        <v>160</v>
      </c>
      <c r="I50" s="10"/>
      <c r="J50" s="10">
        <f>J21</f>
        <v>180</v>
      </c>
      <c r="K50" s="37"/>
      <c r="L50" s="10">
        <f>L21</f>
        <v>180</v>
      </c>
      <c r="M50" s="10"/>
      <c r="N50" s="10">
        <f>N21</f>
        <v>200</v>
      </c>
      <c r="O50" s="10"/>
      <c r="P50" s="10">
        <f>P21</f>
        <v>160</v>
      </c>
      <c r="Q50" s="10"/>
      <c r="R50" s="10">
        <f>R21</f>
        <v>140</v>
      </c>
      <c r="S50" s="10"/>
      <c r="T50" s="10">
        <f>T21</f>
        <v>120</v>
      </c>
      <c r="U50" s="10"/>
      <c r="V50" s="10">
        <f>V21</f>
        <v>120</v>
      </c>
      <c r="W50" s="10"/>
      <c r="X50" s="10">
        <f>X21</f>
        <v>120</v>
      </c>
    </row>
    <row r="51" spans="1:24">
      <c r="A51" s="10"/>
      <c r="B51" s="10">
        <v>2</v>
      </c>
      <c r="C51" s="10"/>
      <c r="D51" s="10">
        <f t="shared" ref="D51:F53" si="174">D22</f>
        <v>75</v>
      </c>
      <c r="E51" s="10"/>
      <c r="F51" s="10">
        <f t="shared" si="174"/>
        <v>97.5</v>
      </c>
      <c r="G51" s="10"/>
      <c r="H51" s="10">
        <f t="shared" ref="H51" si="175">H22</f>
        <v>120</v>
      </c>
      <c r="I51" s="10"/>
      <c r="J51" s="10">
        <f t="shared" ref="J51" si="176">J22</f>
        <v>135</v>
      </c>
      <c r="K51" s="10"/>
      <c r="L51" s="10">
        <f t="shared" ref="L51" si="177">L22</f>
        <v>135</v>
      </c>
      <c r="M51" s="10"/>
      <c r="N51" s="10">
        <f t="shared" ref="N51" si="178">N22</f>
        <v>150</v>
      </c>
      <c r="O51" s="10"/>
      <c r="P51" s="10">
        <f t="shared" ref="P51" si="179">P22</f>
        <v>120</v>
      </c>
      <c r="Q51" s="10"/>
      <c r="R51" s="10">
        <f t="shared" ref="R51" si="180">R22</f>
        <v>105</v>
      </c>
      <c r="S51" s="10"/>
      <c r="T51" s="10">
        <f t="shared" ref="T51" si="181">T22</f>
        <v>90</v>
      </c>
      <c r="U51" s="10"/>
      <c r="V51" s="10">
        <f t="shared" ref="V51" si="182">V22</f>
        <v>90</v>
      </c>
      <c r="W51" s="10"/>
      <c r="X51" s="10">
        <f t="shared" ref="X51" si="183">X22</f>
        <v>90</v>
      </c>
    </row>
    <row r="52" spans="1:24">
      <c r="A52" s="10"/>
      <c r="B52" s="10">
        <v>3</v>
      </c>
      <c r="C52" s="10"/>
      <c r="D52" s="10">
        <f t="shared" si="174"/>
        <v>62.5</v>
      </c>
      <c r="E52" s="10"/>
      <c r="F52" s="10">
        <f t="shared" si="174"/>
        <v>81.25</v>
      </c>
      <c r="G52" s="10"/>
      <c r="H52" s="10">
        <f t="shared" ref="H52" si="184">H23</f>
        <v>100</v>
      </c>
      <c r="I52" s="10"/>
      <c r="J52" s="10">
        <f t="shared" ref="J52" si="185">J23</f>
        <v>112.5</v>
      </c>
      <c r="K52" s="10"/>
      <c r="L52" s="10">
        <f t="shared" ref="L52" si="186">L23</f>
        <v>112.5</v>
      </c>
      <c r="M52" s="10"/>
      <c r="N52" s="10">
        <f t="shared" ref="N52" si="187">N23</f>
        <v>125</v>
      </c>
      <c r="O52" s="10"/>
      <c r="P52" s="10">
        <f t="shared" ref="P52" si="188">P23</f>
        <v>100</v>
      </c>
      <c r="Q52" s="10"/>
      <c r="R52" s="10">
        <f t="shared" ref="R52" si="189">R23</f>
        <v>87.5</v>
      </c>
      <c r="S52" s="10"/>
      <c r="T52" s="10">
        <f t="shared" ref="T52" si="190">T23</f>
        <v>75</v>
      </c>
      <c r="U52" s="10"/>
      <c r="V52" s="10">
        <f t="shared" ref="V52" si="191">V23</f>
        <v>75</v>
      </c>
      <c r="W52" s="10"/>
      <c r="X52" s="10">
        <f t="shared" ref="X52" si="192">X23</f>
        <v>75</v>
      </c>
    </row>
    <row r="53" spans="1:24">
      <c r="A53" s="10"/>
      <c r="B53" s="10">
        <v>4</v>
      </c>
      <c r="C53" s="35"/>
      <c r="D53" s="10">
        <f t="shared" si="174"/>
        <v>50</v>
      </c>
      <c r="E53" s="10"/>
      <c r="F53" s="10">
        <f t="shared" si="174"/>
        <v>65</v>
      </c>
      <c r="G53" s="10"/>
      <c r="H53" s="10">
        <f t="shared" ref="H53" si="193">H24</f>
        <v>80</v>
      </c>
      <c r="I53" s="10"/>
      <c r="J53" s="10">
        <f t="shared" ref="J53" si="194">J24</f>
        <v>90</v>
      </c>
      <c r="K53" s="10"/>
      <c r="L53" s="10">
        <f t="shared" ref="L53" si="195">L24</f>
        <v>90</v>
      </c>
      <c r="M53" s="10"/>
      <c r="N53" s="10">
        <f t="shared" ref="N53" si="196">N24</f>
        <v>100</v>
      </c>
      <c r="O53" s="10"/>
      <c r="P53" s="10">
        <f t="shared" ref="P53" si="197">P24</f>
        <v>80</v>
      </c>
      <c r="Q53" s="10"/>
      <c r="R53" s="10">
        <f t="shared" ref="R53" si="198">R24</f>
        <v>70</v>
      </c>
      <c r="S53" s="10"/>
      <c r="T53" s="10">
        <f t="shared" ref="T53" si="199">T24</f>
        <v>60</v>
      </c>
      <c r="U53" s="10"/>
      <c r="V53" s="10">
        <f t="shared" ref="V53" si="200">V24</f>
        <v>60</v>
      </c>
      <c r="W53" s="10"/>
      <c r="X53" s="10">
        <f t="shared" ref="X53" si="201">X24</f>
        <v>60</v>
      </c>
    </row>
    <row r="54" spans="1:24">
      <c r="A54" s="11"/>
      <c r="B54" s="10">
        <v>5</v>
      </c>
      <c r="C54" s="10"/>
      <c r="D54" s="10">
        <f t="shared" ref="D54:F54" si="202">D45</f>
        <v>35</v>
      </c>
      <c r="E54" s="10"/>
      <c r="F54" s="10">
        <f t="shared" ref="F54:H54" si="203">F45</f>
        <v>45.5</v>
      </c>
      <c r="G54" s="10"/>
      <c r="H54" s="10">
        <f t="shared" ref="H54:H57" si="204">H45</f>
        <v>56</v>
      </c>
      <c r="I54" s="10"/>
      <c r="J54" s="10">
        <f t="shared" ref="J54:J57" si="205">J45</f>
        <v>63</v>
      </c>
      <c r="K54" s="10"/>
      <c r="L54" s="10">
        <f t="shared" ref="L54:L57" si="206">L45</f>
        <v>63</v>
      </c>
      <c r="M54" s="10"/>
      <c r="N54" s="10">
        <f t="shared" ref="N54:N57" si="207">N45</f>
        <v>70</v>
      </c>
      <c r="O54" s="10"/>
      <c r="P54" s="10">
        <f t="shared" ref="P54:P57" si="208">P45</f>
        <v>56</v>
      </c>
      <c r="Q54" s="10"/>
      <c r="R54" s="10">
        <f t="shared" ref="R54:R57" si="209">R45</f>
        <v>49</v>
      </c>
      <c r="S54" s="10"/>
      <c r="T54" s="10">
        <f t="shared" ref="T54:T57" si="210">T45</f>
        <v>42</v>
      </c>
      <c r="U54" s="10"/>
      <c r="V54" s="10">
        <f t="shared" ref="V54:V57" si="211">V45</f>
        <v>0</v>
      </c>
      <c r="W54" s="10"/>
      <c r="X54" s="10">
        <f t="shared" ref="X54:X57" si="212">X45</f>
        <v>42</v>
      </c>
    </row>
    <row r="55" spans="1:24">
      <c r="A55" s="11"/>
      <c r="B55" s="10">
        <v>6</v>
      </c>
      <c r="C55" s="10"/>
      <c r="D55" s="10">
        <f t="shared" ref="D55:F55" si="213">D46</f>
        <v>25</v>
      </c>
      <c r="E55" s="10"/>
      <c r="F55" s="10">
        <f t="shared" ref="F55:H55" si="214">F46</f>
        <v>32.5</v>
      </c>
      <c r="G55" s="10"/>
      <c r="H55" s="10">
        <f t="shared" si="204"/>
        <v>40</v>
      </c>
      <c r="I55" s="10"/>
      <c r="J55" s="10">
        <f t="shared" si="205"/>
        <v>45</v>
      </c>
      <c r="K55" s="10"/>
      <c r="L55" s="10">
        <f t="shared" si="206"/>
        <v>45</v>
      </c>
      <c r="M55" s="10"/>
      <c r="N55" s="10">
        <f t="shared" si="207"/>
        <v>50</v>
      </c>
      <c r="O55" s="10"/>
      <c r="P55" s="10">
        <f t="shared" si="208"/>
        <v>40</v>
      </c>
      <c r="Q55" s="10"/>
      <c r="R55" s="10">
        <f t="shared" si="209"/>
        <v>35</v>
      </c>
      <c r="S55" s="10"/>
      <c r="T55" s="10">
        <f t="shared" si="210"/>
        <v>30</v>
      </c>
      <c r="U55" s="10"/>
      <c r="V55" s="10">
        <f t="shared" si="211"/>
        <v>0</v>
      </c>
      <c r="W55" s="10"/>
      <c r="X55" s="10">
        <f t="shared" si="212"/>
        <v>30</v>
      </c>
    </row>
    <row r="56" spans="1:24">
      <c r="A56" s="11"/>
      <c r="B56" s="10">
        <v>7</v>
      </c>
      <c r="C56" s="10"/>
      <c r="D56" s="10">
        <f t="shared" ref="D56:F56" si="215">D47</f>
        <v>12.5</v>
      </c>
      <c r="E56" s="10"/>
      <c r="F56" s="10">
        <f t="shared" ref="F56:H56" si="216">F47</f>
        <v>16.25</v>
      </c>
      <c r="G56" s="10"/>
      <c r="H56" s="10">
        <f t="shared" si="204"/>
        <v>20</v>
      </c>
      <c r="I56" s="10"/>
      <c r="J56" s="10">
        <f t="shared" si="205"/>
        <v>22.5</v>
      </c>
      <c r="K56" s="10"/>
      <c r="L56" s="10">
        <f t="shared" si="206"/>
        <v>22.5</v>
      </c>
      <c r="M56" s="10"/>
      <c r="N56" s="10">
        <f t="shared" si="207"/>
        <v>25</v>
      </c>
      <c r="O56" s="10"/>
      <c r="P56" s="10">
        <f t="shared" si="208"/>
        <v>20</v>
      </c>
      <c r="Q56" s="10"/>
      <c r="R56" s="10">
        <f t="shared" si="209"/>
        <v>17.5</v>
      </c>
      <c r="S56" s="10"/>
      <c r="T56" s="10">
        <f t="shared" si="210"/>
        <v>15</v>
      </c>
      <c r="U56" s="10"/>
      <c r="V56" s="10">
        <f t="shared" si="211"/>
        <v>0</v>
      </c>
      <c r="W56" s="10"/>
      <c r="X56" s="10">
        <f t="shared" si="212"/>
        <v>15</v>
      </c>
    </row>
    <row r="57" spans="1:24">
      <c r="A57" s="11"/>
      <c r="B57" s="10">
        <v>8</v>
      </c>
      <c r="C57" s="10"/>
      <c r="D57" s="10">
        <f t="shared" ref="D57:F57" si="217">D48</f>
        <v>0</v>
      </c>
      <c r="E57" s="10"/>
      <c r="F57" s="10">
        <f t="shared" ref="F57:H57" si="218">F48</f>
        <v>0</v>
      </c>
      <c r="G57" s="10"/>
      <c r="H57" s="10">
        <f t="shared" si="204"/>
        <v>0</v>
      </c>
      <c r="I57" s="10"/>
      <c r="J57" s="10">
        <f t="shared" si="205"/>
        <v>0</v>
      </c>
      <c r="K57" s="10"/>
      <c r="L57" s="10">
        <f t="shared" si="206"/>
        <v>0</v>
      </c>
      <c r="M57" s="10"/>
      <c r="N57" s="10">
        <f t="shared" si="207"/>
        <v>0</v>
      </c>
      <c r="O57" s="10"/>
      <c r="P57" s="10">
        <f t="shared" si="208"/>
        <v>0</v>
      </c>
      <c r="Q57" s="10"/>
      <c r="R57" s="10">
        <f t="shared" si="209"/>
        <v>0</v>
      </c>
      <c r="S57" s="10"/>
      <c r="T57" s="10">
        <f t="shared" si="210"/>
        <v>0</v>
      </c>
      <c r="U57" s="10"/>
      <c r="V57" s="10">
        <f t="shared" si="211"/>
        <v>0</v>
      </c>
      <c r="W57" s="10"/>
      <c r="X57" s="10">
        <f t="shared" si="212"/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BEA06-1C4C-47C8-84A0-0C2A9DFEE2E6}">
  <dimension ref="A1:Z39"/>
  <sheetViews>
    <sheetView topLeftCell="A17" workbookViewId="0">
      <selection activeCell="U28" sqref="U28"/>
    </sheetView>
  </sheetViews>
  <sheetFormatPr defaultRowHeight="15"/>
  <cols>
    <col min="3" max="3" width="22.140625" customWidth="1"/>
    <col min="4" max="4" width="5" hidden="1" customWidth="1"/>
    <col min="5" max="5" width="22.140625" customWidth="1"/>
    <col min="6" max="6" width="5" hidden="1" customWidth="1"/>
    <col min="7" max="7" width="19" bestFit="1" customWidth="1"/>
    <col min="8" max="8" width="5" hidden="1" customWidth="1"/>
    <col min="9" max="9" width="30" customWidth="1"/>
    <col min="10" max="10" width="4.85546875" hidden="1" customWidth="1"/>
    <col min="11" max="11" width="17.28515625" customWidth="1"/>
    <col min="12" max="12" width="4.85546875" hidden="1" customWidth="1"/>
    <col min="13" max="13" width="16.140625" customWidth="1"/>
    <col min="14" max="14" width="4.85546875" hidden="1" customWidth="1"/>
    <col min="15" max="15" width="19" customWidth="1"/>
    <col min="16" max="16" width="4.85546875" hidden="1" customWidth="1"/>
    <col min="17" max="17" width="18.85546875" customWidth="1"/>
    <col min="18" max="18" width="4.85546875" hidden="1" customWidth="1"/>
    <col min="19" max="19" width="21.7109375" customWidth="1"/>
    <col min="20" max="20" width="8.28515625" hidden="1" customWidth="1"/>
    <col min="21" max="21" width="22.28515625" customWidth="1"/>
    <col min="22" max="22" width="4.85546875" hidden="1" customWidth="1"/>
    <col min="23" max="23" width="19.42578125" customWidth="1"/>
    <col min="24" max="24" width="19.42578125" hidden="1" customWidth="1"/>
    <col min="25" max="25" width="19.42578125" customWidth="1"/>
    <col min="26" max="26" width="4.85546875" hidden="1" customWidth="1"/>
  </cols>
  <sheetData>
    <row r="1" spans="1:26">
      <c r="C1" s="13" t="s">
        <v>86</v>
      </c>
      <c r="D1" s="13"/>
      <c r="E1" s="13" t="s">
        <v>86</v>
      </c>
      <c r="F1" s="13"/>
      <c r="G1" s="13" t="s">
        <v>86</v>
      </c>
      <c r="H1" s="13"/>
      <c r="I1" s="13" t="s">
        <v>86</v>
      </c>
      <c r="J1" s="13"/>
      <c r="K1" s="13" t="s">
        <v>86</v>
      </c>
      <c r="L1" s="13"/>
      <c r="M1" s="13" t="s">
        <v>86</v>
      </c>
      <c r="N1" s="13"/>
      <c r="O1" s="13" t="s">
        <v>86</v>
      </c>
      <c r="P1" s="13"/>
      <c r="Q1" s="13" t="s">
        <v>86</v>
      </c>
      <c r="R1" s="13"/>
      <c r="S1" s="13" t="s">
        <v>86</v>
      </c>
      <c r="T1" s="13"/>
      <c r="U1" s="13" t="s">
        <v>86</v>
      </c>
      <c r="V1" s="13"/>
      <c r="W1" s="13" t="s">
        <v>86</v>
      </c>
      <c r="X1" s="13"/>
      <c r="Y1" s="13" t="s">
        <v>86</v>
      </c>
      <c r="Z1" s="13"/>
    </row>
    <row r="2" spans="1:26" ht="15.75">
      <c r="A2" s="14" t="s">
        <v>377</v>
      </c>
      <c r="B2" s="10" t="s">
        <v>373</v>
      </c>
      <c r="C2" s="53" t="s">
        <v>198</v>
      </c>
      <c r="D2" s="54" t="s">
        <v>340</v>
      </c>
      <c r="E2" s="15" t="s">
        <v>71</v>
      </c>
      <c r="F2" s="19" t="s">
        <v>340</v>
      </c>
      <c r="G2" s="15" t="s">
        <v>49</v>
      </c>
      <c r="H2" s="19" t="s">
        <v>340</v>
      </c>
      <c r="I2" s="15" t="s">
        <v>40</v>
      </c>
      <c r="J2" s="19" t="s">
        <v>340</v>
      </c>
      <c r="K2" s="15" t="s">
        <v>17</v>
      </c>
      <c r="L2" s="19" t="s">
        <v>340</v>
      </c>
      <c r="M2" s="15" t="s">
        <v>60</v>
      </c>
      <c r="N2" s="19" t="s">
        <v>340</v>
      </c>
      <c r="O2" s="15" t="s">
        <v>20</v>
      </c>
      <c r="P2" s="19" t="s">
        <v>340</v>
      </c>
      <c r="Q2" s="15" t="s">
        <v>26</v>
      </c>
      <c r="R2" s="19" t="s">
        <v>340</v>
      </c>
      <c r="S2" s="15" t="s">
        <v>58</v>
      </c>
      <c r="T2" s="19" t="s">
        <v>340</v>
      </c>
      <c r="U2" s="15" t="s">
        <v>51</v>
      </c>
      <c r="V2" s="19" t="s">
        <v>340</v>
      </c>
      <c r="W2" s="15" t="s">
        <v>46</v>
      </c>
      <c r="X2" s="19" t="s">
        <v>340</v>
      </c>
      <c r="Y2" s="15" t="s">
        <v>64</v>
      </c>
      <c r="Z2" s="19" t="s">
        <v>340</v>
      </c>
    </row>
    <row r="3" spans="1:26">
      <c r="A3" s="11"/>
      <c r="B3" s="10">
        <v>1</v>
      </c>
      <c r="C3" s="55"/>
      <c r="D3" s="10">
        <f>Baremos!E42*Baremos!$E$68</f>
        <v>210</v>
      </c>
      <c r="E3" s="52" t="s">
        <v>85</v>
      </c>
      <c r="F3" s="10">
        <f>Baremos!E42*Baremos!$E$67</f>
        <v>350</v>
      </c>
      <c r="G3" s="10"/>
      <c r="H3" s="10">
        <f>Baremos!E42*Baremos!$E$66</f>
        <v>455</v>
      </c>
      <c r="I3" s="10" t="s">
        <v>179</v>
      </c>
      <c r="J3" s="10">
        <f>Baremos!E42*Baremos!$E$65</f>
        <v>560</v>
      </c>
      <c r="K3" s="10" t="s">
        <v>178</v>
      </c>
      <c r="L3" s="10">
        <f>Baremos!E42*Baremos!$E$64</f>
        <v>630</v>
      </c>
      <c r="M3" s="10"/>
      <c r="N3" s="10">
        <f>Baremos!E42*Baremos!$E$63</f>
        <v>630</v>
      </c>
      <c r="O3" s="10"/>
      <c r="P3" s="10">
        <f>Baremos!E42*Baremos!$E$62</f>
        <v>700</v>
      </c>
      <c r="Q3" s="10"/>
      <c r="R3" s="10">
        <f>Baremos!E42*Baremos!$E$69</f>
        <v>560</v>
      </c>
      <c r="S3" s="10"/>
      <c r="T3" s="10">
        <f>Baremos!E42*Baremos!$E$70</f>
        <v>489.99999999999994</v>
      </c>
      <c r="U3" s="10"/>
      <c r="V3" s="10">
        <f>Baremos!E42*Baremos!$E$71</f>
        <v>420</v>
      </c>
      <c r="W3" s="10"/>
      <c r="X3" s="10">
        <f>Baremos!E42*Baremos!$E$71</f>
        <v>420</v>
      </c>
      <c r="Y3" s="10"/>
      <c r="Z3" s="10">
        <f>Baremos!E42*Baremos!$E$71</f>
        <v>420</v>
      </c>
    </row>
    <row r="4" spans="1:26">
      <c r="A4" s="11"/>
      <c r="B4" s="10">
        <v>2</v>
      </c>
      <c r="C4" s="10"/>
      <c r="D4" s="10">
        <f>Baremos!E43*Baremos!$E$68</f>
        <v>180</v>
      </c>
      <c r="E4" s="10" t="s">
        <v>184</v>
      </c>
      <c r="F4" s="10">
        <f>Baremos!E43*Baremos!$E$67</f>
        <v>300</v>
      </c>
      <c r="G4" s="10"/>
      <c r="H4" s="10">
        <f>Baremos!E43*Baremos!$E$66</f>
        <v>390</v>
      </c>
      <c r="I4" s="10"/>
      <c r="J4" s="10">
        <f>Baremos!E43*Baremos!$E$65</f>
        <v>480</v>
      </c>
      <c r="K4" s="10"/>
      <c r="L4" s="10">
        <f>Baremos!E43*Baremos!$E$64</f>
        <v>540</v>
      </c>
      <c r="M4" s="10"/>
      <c r="N4" s="10">
        <f>Baremos!E43*Baremos!$E$63</f>
        <v>540</v>
      </c>
      <c r="O4" s="10"/>
      <c r="P4" s="10">
        <f>Baremos!E43*Baremos!$E$62</f>
        <v>600</v>
      </c>
      <c r="Q4" s="10"/>
      <c r="R4" s="10">
        <f>Baremos!E43*Baremos!$E$69</f>
        <v>480</v>
      </c>
      <c r="S4" s="10"/>
      <c r="T4" s="10">
        <f>Baremos!E43*Baremos!$E$70</f>
        <v>420</v>
      </c>
      <c r="U4" s="10"/>
      <c r="V4" s="10">
        <f>Baremos!E43*Baremos!$E$71</f>
        <v>360</v>
      </c>
      <c r="W4" s="10"/>
      <c r="X4" s="10">
        <f>Baremos!E43*Baremos!$E$71</f>
        <v>360</v>
      </c>
      <c r="Y4" s="10"/>
      <c r="Z4" s="10">
        <f>Baremos!E43*Baremos!$E$71</f>
        <v>360</v>
      </c>
    </row>
    <row r="5" spans="1:26">
      <c r="A5" s="11"/>
      <c r="B5" s="10">
        <v>3</v>
      </c>
      <c r="C5" s="10"/>
      <c r="D5" s="10">
        <f>Baremos!E44*Baremos!$E$68</f>
        <v>150</v>
      </c>
      <c r="E5" s="10"/>
      <c r="F5" s="10">
        <f>Baremos!E44*Baremos!$E$67</f>
        <v>250</v>
      </c>
      <c r="G5" s="10" t="s">
        <v>185</v>
      </c>
      <c r="H5" s="10">
        <f>Baremos!E44*Baremos!$E$66</f>
        <v>325</v>
      </c>
      <c r="I5" s="10"/>
      <c r="J5" s="10">
        <f>Baremos!E44*Baremos!$E$65</f>
        <v>400</v>
      </c>
      <c r="K5" s="10"/>
      <c r="L5" s="10">
        <f>Baremos!E44*Baremos!$E$64</f>
        <v>450</v>
      </c>
      <c r="M5" s="10"/>
      <c r="N5" s="10">
        <f>Baremos!E44*Baremos!$E$63</f>
        <v>450</v>
      </c>
      <c r="O5" s="10"/>
      <c r="P5" s="10">
        <f>Baremos!E44*Baremos!$E$62</f>
        <v>500</v>
      </c>
      <c r="Q5" s="10"/>
      <c r="R5" s="10">
        <f>Baremos!E44*Baremos!$E$69</f>
        <v>400</v>
      </c>
      <c r="S5" s="10"/>
      <c r="T5" s="10">
        <f>Baremos!E44*Baremos!$E$70</f>
        <v>350</v>
      </c>
      <c r="U5" s="10"/>
      <c r="V5" s="10">
        <f>Baremos!E44*Baremos!$E$71</f>
        <v>300</v>
      </c>
      <c r="W5" s="10"/>
      <c r="X5" s="10">
        <f>Baremos!E44*Baremos!$E$71</f>
        <v>300</v>
      </c>
      <c r="Y5" s="10"/>
      <c r="Z5" s="10">
        <f>Baremos!E44*Baremos!$E$71</f>
        <v>300</v>
      </c>
    </row>
    <row r="6" spans="1:26">
      <c r="A6" s="11"/>
      <c r="B6" s="10">
        <v>4</v>
      </c>
      <c r="C6" s="10"/>
      <c r="D6" s="10">
        <f>Baremos!E45*Baremos!$E$68</f>
        <v>120</v>
      </c>
      <c r="E6" s="10"/>
      <c r="F6" s="10">
        <f>Baremos!E45*Baremos!$E$67</f>
        <v>200</v>
      </c>
      <c r="G6" s="10"/>
      <c r="H6" s="10">
        <f>Baremos!E45*Baremos!$E$66</f>
        <v>260</v>
      </c>
      <c r="I6" s="10" t="s">
        <v>181</v>
      </c>
      <c r="J6" s="10">
        <f>Baremos!E45*Baremos!$E$65</f>
        <v>320</v>
      </c>
      <c r="K6" s="10"/>
      <c r="L6" s="10">
        <f>Baremos!E45*Baremos!$E$64</f>
        <v>360</v>
      </c>
      <c r="M6" s="10"/>
      <c r="N6" s="10">
        <f>Baremos!E45*Baremos!$E$63</f>
        <v>360</v>
      </c>
      <c r="O6" s="10"/>
      <c r="P6" s="10">
        <f>Baremos!E45*Baremos!$E$62</f>
        <v>400</v>
      </c>
      <c r="Q6" s="10"/>
      <c r="R6" s="10">
        <f>Baremos!E45*Baremos!$E$69</f>
        <v>320</v>
      </c>
      <c r="S6" s="10"/>
      <c r="T6" s="10">
        <f>Baremos!E45*Baremos!$E$70</f>
        <v>280</v>
      </c>
      <c r="U6" s="10"/>
      <c r="V6" s="10">
        <f>Baremos!E45*Baremos!$E$71</f>
        <v>240</v>
      </c>
      <c r="W6" s="10"/>
      <c r="X6" s="10">
        <f>Baremos!E45*Baremos!$E$71</f>
        <v>240</v>
      </c>
      <c r="Y6" s="10"/>
      <c r="Z6" s="10">
        <f>Baremos!E45*Baremos!$E$71</f>
        <v>240</v>
      </c>
    </row>
    <row r="7" spans="1:26">
      <c r="A7" s="11"/>
      <c r="B7" s="10">
        <v>5</v>
      </c>
      <c r="C7" s="10"/>
      <c r="D7" s="10">
        <f>Baremos!E46*Baremos!$E$68</f>
        <v>90</v>
      </c>
      <c r="E7" s="10"/>
      <c r="F7" s="10">
        <f>Baremos!E46*Baremos!$E$67</f>
        <v>150</v>
      </c>
      <c r="G7" s="10"/>
      <c r="H7" s="10">
        <f>Baremos!E46*Baremos!$E$66</f>
        <v>195</v>
      </c>
      <c r="I7" s="10" t="s">
        <v>110</v>
      </c>
      <c r="J7" s="10">
        <f>Baremos!E46*Baremos!$E$65</f>
        <v>240</v>
      </c>
      <c r="K7" s="10"/>
      <c r="L7" s="10">
        <f>Baremos!E46*Baremos!$E$64</f>
        <v>270</v>
      </c>
      <c r="M7" s="10"/>
      <c r="N7" s="10">
        <f>Baremos!E46*Baremos!$E$63</f>
        <v>270</v>
      </c>
      <c r="O7" s="10"/>
      <c r="P7" s="10">
        <f>Baremos!E46*Baremos!$E$62</f>
        <v>300</v>
      </c>
      <c r="Q7" s="10"/>
      <c r="R7" s="10">
        <f>Baremos!E46*Baremos!$E$69</f>
        <v>240</v>
      </c>
      <c r="S7" s="10"/>
      <c r="T7" s="10">
        <f>Baremos!E46*Baremos!$E$70</f>
        <v>210</v>
      </c>
      <c r="U7" s="10"/>
      <c r="V7" s="10">
        <f>Baremos!E46*Baremos!$E$71</f>
        <v>180</v>
      </c>
      <c r="W7" s="10"/>
      <c r="X7" s="10">
        <f>Baremos!E46*Baremos!$E$71</f>
        <v>180</v>
      </c>
      <c r="Y7" s="10"/>
      <c r="Z7" s="10">
        <f>Baremos!E46*Baremos!$E$71</f>
        <v>180</v>
      </c>
    </row>
    <row r="8" spans="1:26">
      <c r="A8" s="11"/>
      <c r="B8" s="10">
        <v>6</v>
      </c>
      <c r="C8" s="10"/>
      <c r="D8" s="10">
        <f>Baremos!E47*Baremos!$E$68</f>
        <v>81</v>
      </c>
      <c r="E8" s="10" t="s">
        <v>90</v>
      </c>
      <c r="F8" s="10">
        <f>Baremos!E47*Baremos!$E$67</f>
        <v>135</v>
      </c>
      <c r="G8" s="10"/>
      <c r="H8" s="10">
        <f>Baremos!E47*Baremos!$E$66</f>
        <v>175.5</v>
      </c>
      <c r="I8" s="10"/>
      <c r="J8" s="10">
        <f>Baremos!E47*Baremos!$E$65</f>
        <v>216</v>
      </c>
      <c r="K8" s="10"/>
      <c r="L8" s="10">
        <f>Baremos!E47*Baremos!$E$64</f>
        <v>243</v>
      </c>
      <c r="M8" s="10"/>
      <c r="N8" s="10">
        <f>Baremos!E47*Baremos!$E$63</f>
        <v>243</v>
      </c>
      <c r="O8" s="10"/>
      <c r="P8" s="10">
        <f>Baremos!E47*Baremos!$E$62</f>
        <v>270</v>
      </c>
      <c r="Q8" s="10"/>
      <c r="R8" s="10">
        <f>Baremos!E47*Baremos!$E$69</f>
        <v>216</v>
      </c>
      <c r="S8" s="10"/>
      <c r="T8" s="10">
        <f>Baremos!E47*Baremos!$E$70</f>
        <v>189</v>
      </c>
      <c r="U8" s="10"/>
      <c r="V8" s="10">
        <f>Baremos!E47*Baremos!$E$71</f>
        <v>162</v>
      </c>
      <c r="W8" s="10"/>
      <c r="X8" s="10">
        <f>Baremos!E47*Baremos!$E$71</f>
        <v>162</v>
      </c>
      <c r="Y8" s="10"/>
      <c r="Z8" s="10">
        <f>Baremos!E47*Baremos!$E$71</f>
        <v>162</v>
      </c>
    </row>
    <row r="9" spans="1:26">
      <c r="A9" s="11"/>
      <c r="B9" s="10">
        <v>7</v>
      </c>
      <c r="C9" s="10"/>
      <c r="D9" s="10">
        <f>Baremos!E48*Baremos!$E$68</f>
        <v>69</v>
      </c>
      <c r="E9" s="10"/>
      <c r="F9" s="10">
        <f>Baremos!E48*Baremos!$E$67</f>
        <v>115</v>
      </c>
      <c r="G9" s="10"/>
      <c r="H9" s="10">
        <f>Baremos!E48*Baremos!$E$66</f>
        <v>149.5</v>
      </c>
      <c r="I9" s="10" t="s">
        <v>182</v>
      </c>
      <c r="J9" s="10">
        <f>Baremos!E48*Baremos!$E$65</f>
        <v>184</v>
      </c>
      <c r="K9" s="10"/>
      <c r="L9" s="10">
        <f>Baremos!E48*Baremos!$E$64</f>
        <v>207</v>
      </c>
      <c r="M9" s="10"/>
      <c r="N9" s="10">
        <f>Baremos!E48*Baremos!$E$63</f>
        <v>207</v>
      </c>
      <c r="O9" s="10"/>
      <c r="P9" s="10">
        <f>Baremos!E48*Baremos!$E$62</f>
        <v>230</v>
      </c>
      <c r="Q9" s="10"/>
      <c r="R9" s="10">
        <f>Baremos!E48*Baremos!$E$69</f>
        <v>184</v>
      </c>
      <c r="S9" s="10"/>
      <c r="T9" s="10">
        <f>Baremos!E48*Baremos!$E$70</f>
        <v>161</v>
      </c>
      <c r="U9" s="10"/>
      <c r="V9" s="10">
        <f>Baremos!E48*Baremos!$E$71</f>
        <v>138</v>
      </c>
      <c r="W9" s="10"/>
      <c r="X9" s="10">
        <f>Baremos!E48*Baremos!$E$71</f>
        <v>138</v>
      </c>
      <c r="Y9" s="10"/>
      <c r="Z9" s="10">
        <f>Baremos!E48*Baremos!$E$71</f>
        <v>138</v>
      </c>
    </row>
    <row r="10" spans="1:26">
      <c r="A10" s="11"/>
      <c r="B10" s="10">
        <v>8</v>
      </c>
      <c r="C10" s="10"/>
      <c r="D10" s="10">
        <f>Baremos!E49*Baremos!$E$68</f>
        <v>60</v>
      </c>
      <c r="E10" s="10"/>
      <c r="F10" s="10">
        <f>Baremos!E49*Baremos!$E$67</f>
        <v>100</v>
      </c>
      <c r="G10" s="10"/>
      <c r="H10" s="10">
        <f>Baremos!E49*Baremos!$E$66</f>
        <v>130</v>
      </c>
      <c r="I10" s="10"/>
      <c r="J10" s="10">
        <f>Baremos!E49*Baremos!$E$65</f>
        <v>160</v>
      </c>
      <c r="K10" s="10"/>
      <c r="L10" s="10">
        <f>Baremos!E49*Baremos!$E$64</f>
        <v>180</v>
      </c>
      <c r="M10" s="10"/>
      <c r="N10" s="10">
        <f>Baremos!E49*Baremos!$E$63</f>
        <v>180</v>
      </c>
      <c r="O10" s="10"/>
      <c r="P10" s="10">
        <f>Baremos!E49*Baremos!$E$62</f>
        <v>200</v>
      </c>
      <c r="Q10" s="10"/>
      <c r="R10" s="10">
        <f>Baremos!E49*Baremos!$E$69</f>
        <v>160</v>
      </c>
      <c r="S10" s="10"/>
      <c r="T10" s="10">
        <f>Baremos!E49*Baremos!$E$70</f>
        <v>140</v>
      </c>
      <c r="U10" s="10"/>
      <c r="V10" s="10">
        <f>Baremos!E49*Baremos!$E$71</f>
        <v>120</v>
      </c>
      <c r="W10" s="10"/>
      <c r="X10" s="10">
        <f>Baremos!E49*Baremos!$E$71</f>
        <v>120</v>
      </c>
      <c r="Y10" s="10"/>
      <c r="Z10" s="10">
        <f>Baremos!E49*Baremos!$E$71</f>
        <v>120</v>
      </c>
    </row>
    <row r="11" spans="1:26" ht="15.75">
      <c r="A11" s="14" t="s">
        <v>378</v>
      </c>
      <c r="B11" s="10" t="s">
        <v>373</v>
      </c>
      <c r="C11" s="53" t="s">
        <v>198</v>
      </c>
      <c r="D11" s="54" t="s">
        <v>340</v>
      </c>
      <c r="E11" s="15" t="s">
        <v>71</v>
      </c>
      <c r="F11" s="19" t="s">
        <v>340</v>
      </c>
      <c r="G11" s="15" t="s">
        <v>49</v>
      </c>
      <c r="H11" s="19" t="s">
        <v>340</v>
      </c>
      <c r="I11" s="15" t="s">
        <v>40</v>
      </c>
      <c r="J11" s="19" t="s">
        <v>340</v>
      </c>
      <c r="K11" s="15" t="s">
        <v>17</v>
      </c>
      <c r="L11" s="19" t="s">
        <v>340</v>
      </c>
      <c r="M11" s="15" t="s">
        <v>60</v>
      </c>
      <c r="N11" s="19" t="s">
        <v>340</v>
      </c>
      <c r="O11" s="15" t="s">
        <v>20</v>
      </c>
      <c r="P11" s="19" t="s">
        <v>340</v>
      </c>
      <c r="Q11" s="15" t="s">
        <v>26</v>
      </c>
      <c r="R11" s="19" t="s">
        <v>340</v>
      </c>
      <c r="S11" s="15" t="s">
        <v>58</v>
      </c>
      <c r="T11" s="19" t="s">
        <v>340</v>
      </c>
      <c r="U11" s="15" t="s">
        <v>51</v>
      </c>
      <c r="V11" s="19" t="s">
        <v>340</v>
      </c>
      <c r="W11" s="15" t="s">
        <v>46</v>
      </c>
      <c r="X11" s="19" t="s">
        <v>340</v>
      </c>
      <c r="Y11" s="15" t="s">
        <v>64</v>
      </c>
      <c r="Z11" s="19" t="s">
        <v>340</v>
      </c>
    </row>
    <row r="12" spans="1:26">
      <c r="A12" s="10"/>
      <c r="B12" s="10">
        <v>1</v>
      </c>
      <c r="C12" s="10"/>
      <c r="D12" s="10">
        <f>D3</f>
        <v>210</v>
      </c>
      <c r="E12" s="10"/>
      <c r="F12" s="10">
        <f t="shared" ref="F12:F19" si="0">F3</f>
        <v>350</v>
      </c>
      <c r="G12" s="10"/>
      <c r="H12" s="10">
        <f t="shared" ref="H12:H19" si="1">H3</f>
        <v>455</v>
      </c>
      <c r="I12" s="10"/>
      <c r="J12" s="10">
        <f t="shared" ref="J12:J19" si="2">J3</f>
        <v>560</v>
      </c>
      <c r="K12" s="10"/>
      <c r="L12" s="10">
        <f t="shared" ref="L12:L19" si="3">L3</f>
        <v>630</v>
      </c>
      <c r="M12" s="10"/>
      <c r="N12" s="10">
        <f t="shared" ref="N12:N19" si="4">N3</f>
        <v>630</v>
      </c>
      <c r="O12" s="10"/>
      <c r="P12" s="10">
        <f t="shared" ref="P12:P19" si="5">P3</f>
        <v>700</v>
      </c>
      <c r="Q12" s="10"/>
      <c r="R12" s="10">
        <f t="shared" ref="R12:R19" si="6">R3</f>
        <v>560</v>
      </c>
      <c r="S12" s="10"/>
      <c r="T12" s="10">
        <f t="shared" ref="T12:T19" si="7">T3</f>
        <v>489.99999999999994</v>
      </c>
      <c r="U12" s="10"/>
      <c r="V12" s="10">
        <f t="shared" ref="V12:V19" si="8">V3</f>
        <v>420</v>
      </c>
      <c r="W12" s="10"/>
      <c r="X12" s="10">
        <f t="shared" ref="X12:X19" si="9">X3</f>
        <v>420</v>
      </c>
      <c r="Y12" s="10"/>
      <c r="Z12" s="10">
        <f t="shared" ref="Z12:Z19" si="10">Z3</f>
        <v>420</v>
      </c>
    </row>
    <row r="13" spans="1:26">
      <c r="A13" s="10"/>
      <c r="B13" s="10">
        <v>2</v>
      </c>
      <c r="C13" s="10"/>
      <c r="D13" s="10">
        <f>D4</f>
        <v>180</v>
      </c>
      <c r="E13" s="10"/>
      <c r="F13" s="10">
        <f t="shared" si="0"/>
        <v>300</v>
      </c>
      <c r="G13" s="10"/>
      <c r="H13" s="10">
        <f t="shared" si="1"/>
        <v>390</v>
      </c>
      <c r="I13" s="10"/>
      <c r="J13" s="10">
        <f t="shared" si="2"/>
        <v>480</v>
      </c>
      <c r="K13" s="10"/>
      <c r="L13" s="10">
        <f t="shared" si="3"/>
        <v>540</v>
      </c>
      <c r="M13" s="10"/>
      <c r="N13" s="10">
        <f t="shared" si="4"/>
        <v>540</v>
      </c>
      <c r="O13" s="10"/>
      <c r="P13" s="10">
        <f t="shared" si="5"/>
        <v>600</v>
      </c>
      <c r="Q13" s="10"/>
      <c r="R13" s="10">
        <f t="shared" si="6"/>
        <v>480</v>
      </c>
      <c r="S13" s="10"/>
      <c r="T13" s="10">
        <f t="shared" si="7"/>
        <v>420</v>
      </c>
      <c r="U13" s="10"/>
      <c r="V13" s="10">
        <f t="shared" si="8"/>
        <v>360</v>
      </c>
      <c r="W13" s="10"/>
      <c r="X13" s="10">
        <f t="shared" si="9"/>
        <v>360</v>
      </c>
      <c r="Y13" s="10"/>
      <c r="Z13" s="10">
        <f t="shared" si="10"/>
        <v>360</v>
      </c>
    </row>
    <row r="14" spans="1:26">
      <c r="A14" s="10"/>
      <c r="B14" s="10">
        <v>3</v>
      </c>
      <c r="C14" s="10"/>
      <c r="D14" s="10">
        <f>D5</f>
        <v>150</v>
      </c>
      <c r="E14" s="10"/>
      <c r="F14" s="10">
        <f t="shared" si="0"/>
        <v>250</v>
      </c>
      <c r="G14" s="10"/>
      <c r="H14" s="10">
        <f t="shared" si="1"/>
        <v>325</v>
      </c>
      <c r="I14" s="10"/>
      <c r="J14" s="10">
        <f t="shared" si="2"/>
        <v>400</v>
      </c>
      <c r="K14" s="10"/>
      <c r="L14" s="10">
        <f t="shared" si="3"/>
        <v>450</v>
      </c>
      <c r="M14" s="10"/>
      <c r="N14" s="10">
        <f t="shared" si="4"/>
        <v>450</v>
      </c>
      <c r="O14" s="10"/>
      <c r="P14" s="10">
        <f t="shared" si="5"/>
        <v>500</v>
      </c>
      <c r="Q14" s="10"/>
      <c r="R14" s="10">
        <f t="shared" si="6"/>
        <v>400</v>
      </c>
      <c r="S14" s="10"/>
      <c r="T14" s="10">
        <f t="shared" si="7"/>
        <v>350</v>
      </c>
      <c r="U14" s="10"/>
      <c r="V14" s="10">
        <f t="shared" si="8"/>
        <v>300</v>
      </c>
      <c r="W14" s="10"/>
      <c r="X14" s="10">
        <f t="shared" si="9"/>
        <v>300</v>
      </c>
      <c r="Y14" s="10"/>
      <c r="Z14" s="10">
        <f t="shared" si="10"/>
        <v>300</v>
      </c>
    </row>
    <row r="15" spans="1:26">
      <c r="A15" s="10"/>
      <c r="B15" s="10">
        <v>4</v>
      </c>
      <c r="C15" s="10"/>
      <c r="D15" s="10">
        <f>D6</f>
        <v>120</v>
      </c>
      <c r="E15" s="10"/>
      <c r="F15" s="10">
        <f t="shared" si="0"/>
        <v>200</v>
      </c>
      <c r="G15" s="10"/>
      <c r="H15" s="10">
        <f t="shared" si="1"/>
        <v>260</v>
      </c>
      <c r="I15" s="10"/>
      <c r="J15" s="10">
        <f t="shared" si="2"/>
        <v>320</v>
      </c>
      <c r="K15" s="10"/>
      <c r="L15" s="10">
        <f t="shared" si="3"/>
        <v>360</v>
      </c>
      <c r="M15" s="10"/>
      <c r="N15" s="10">
        <f t="shared" si="4"/>
        <v>360</v>
      </c>
      <c r="O15" s="10"/>
      <c r="P15" s="10">
        <f t="shared" si="5"/>
        <v>400</v>
      </c>
      <c r="Q15" s="10"/>
      <c r="R15" s="10">
        <f t="shared" si="6"/>
        <v>320</v>
      </c>
      <c r="S15" s="10"/>
      <c r="T15" s="10">
        <f t="shared" si="7"/>
        <v>280</v>
      </c>
      <c r="U15" s="10"/>
      <c r="V15" s="10">
        <f t="shared" si="8"/>
        <v>240</v>
      </c>
      <c r="W15" s="10"/>
      <c r="X15" s="10">
        <f t="shared" si="9"/>
        <v>240</v>
      </c>
      <c r="Y15" s="10"/>
      <c r="Z15" s="10">
        <f t="shared" si="10"/>
        <v>240</v>
      </c>
    </row>
    <row r="16" spans="1:26">
      <c r="A16" s="11"/>
      <c r="B16" s="10">
        <v>5</v>
      </c>
      <c r="C16" s="10"/>
      <c r="D16" s="10">
        <f>D7</f>
        <v>90</v>
      </c>
      <c r="E16" s="10"/>
      <c r="F16" s="10">
        <f t="shared" si="0"/>
        <v>150</v>
      </c>
      <c r="G16" s="10"/>
      <c r="H16" s="10">
        <f t="shared" si="1"/>
        <v>195</v>
      </c>
      <c r="I16" s="10"/>
      <c r="J16" s="10">
        <f t="shared" si="2"/>
        <v>240</v>
      </c>
      <c r="K16" s="10"/>
      <c r="L16" s="10">
        <f t="shared" si="3"/>
        <v>270</v>
      </c>
      <c r="M16" s="10"/>
      <c r="N16" s="10">
        <f t="shared" si="4"/>
        <v>270</v>
      </c>
      <c r="O16" s="10"/>
      <c r="P16" s="10">
        <f t="shared" si="5"/>
        <v>300</v>
      </c>
      <c r="Q16" s="10"/>
      <c r="R16" s="10">
        <f t="shared" si="6"/>
        <v>240</v>
      </c>
      <c r="S16" s="10"/>
      <c r="T16" s="10">
        <f t="shared" si="7"/>
        <v>210</v>
      </c>
      <c r="U16" s="10"/>
      <c r="V16" s="10">
        <f t="shared" si="8"/>
        <v>180</v>
      </c>
      <c r="W16" s="10"/>
      <c r="X16" s="10">
        <f t="shared" si="9"/>
        <v>180</v>
      </c>
      <c r="Y16" s="10"/>
      <c r="Z16" s="10">
        <f t="shared" si="10"/>
        <v>180</v>
      </c>
    </row>
    <row r="17" spans="1:26">
      <c r="A17" s="11"/>
      <c r="B17" s="10">
        <v>6</v>
      </c>
      <c r="C17" s="10"/>
      <c r="D17" s="10">
        <f>D8</f>
        <v>81</v>
      </c>
      <c r="E17" s="10"/>
      <c r="F17" s="10">
        <f t="shared" si="0"/>
        <v>135</v>
      </c>
      <c r="G17" s="10"/>
      <c r="H17" s="10">
        <f t="shared" si="1"/>
        <v>175.5</v>
      </c>
      <c r="I17" s="10"/>
      <c r="J17" s="10">
        <f t="shared" si="2"/>
        <v>216</v>
      </c>
      <c r="K17" s="10"/>
      <c r="L17" s="10">
        <f t="shared" si="3"/>
        <v>243</v>
      </c>
      <c r="M17" s="10"/>
      <c r="N17" s="10">
        <f t="shared" si="4"/>
        <v>243</v>
      </c>
      <c r="O17" s="10"/>
      <c r="P17" s="10">
        <f t="shared" si="5"/>
        <v>270</v>
      </c>
      <c r="Q17" s="10"/>
      <c r="R17" s="10">
        <f t="shared" si="6"/>
        <v>216</v>
      </c>
      <c r="S17" s="10"/>
      <c r="T17" s="10">
        <f t="shared" si="7"/>
        <v>189</v>
      </c>
      <c r="U17" s="10"/>
      <c r="V17" s="10">
        <f t="shared" si="8"/>
        <v>162</v>
      </c>
      <c r="W17" s="10"/>
      <c r="X17" s="10">
        <f t="shared" si="9"/>
        <v>162</v>
      </c>
      <c r="Y17" s="10"/>
      <c r="Z17" s="10">
        <f t="shared" si="10"/>
        <v>162</v>
      </c>
    </row>
    <row r="18" spans="1:26">
      <c r="A18" s="11"/>
      <c r="B18" s="10">
        <v>7</v>
      </c>
      <c r="C18" s="10"/>
      <c r="D18" s="10">
        <f>D9</f>
        <v>69</v>
      </c>
      <c r="E18" s="10"/>
      <c r="F18" s="10">
        <f t="shared" si="0"/>
        <v>115</v>
      </c>
      <c r="G18" s="10"/>
      <c r="H18" s="10">
        <f t="shared" si="1"/>
        <v>149.5</v>
      </c>
      <c r="I18" s="10"/>
      <c r="J18" s="10">
        <f t="shared" si="2"/>
        <v>184</v>
      </c>
      <c r="K18" s="10"/>
      <c r="L18" s="10">
        <f t="shared" si="3"/>
        <v>207</v>
      </c>
      <c r="M18" s="10"/>
      <c r="N18" s="10">
        <f t="shared" si="4"/>
        <v>207</v>
      </c>
      <c r="O18" s="10"/>
      <c r="P18" s="10">
        <f t="shared" si="5"/>
        <v>230</v>
      </c>
      <c r="Q18" s="10"/>
      <c r="R18" s="10">
        <f t="shared" si="6"/>
        <v>184</v>
      </c>
      <c r="S18" s="10"/>
      <c r="T18" s="10">
        <f t="shared" si="7"/>
        <v>161</v>
      </c>
      <c r="U18" s="10"/>
      <c r="V18" s="10">
        <f t="shared" si="8"/>
        <v>138</v>
      </c>
      <c r="W18" s="10"/>
      <c r="X18" s="10">
        <f t="shared" si="9"/>
        <v>138</v>
      </c>
      <c r="Y18" s="10"/>
      <c r="Z18" s="10">
        <f t="shared" si="10"/>
        <v>138</v>
      </c>
    </row>
    <row r="19" spans="1:26">
      <c r="A19" s="11"/>
      <c r="B19" s="10">
        <v>8</v>
      </c>
      <c r="C19" s="10"/>
      <c r="D19" s="10">
        <f>D10</f>
        <v>60</v>
      </c>
      <c r="E19" s="10"/>
      <c r="F19" s="10">
        <f t="shared" si="0"/>
        <v>100</v>
      </c>
      <c r="G19" s="10"/>
      <c r="H19" s="10">
        <f t="shared" si="1"/>
        <v>130</v>
      </c>
      <c r="I19" s="10"/>
      <c r="J19" s="10">
        <f t="shared" si="2"/>
        <v>160</v>
      </c>
      <c r="K19" s="10"/>
      <c r="L19" s="10">
        <f t="shared" si="3"/>
        <v>180</v>
      </c>
      <c r="M19" s="10"/>
      <c r="N19" s="10">
        <f t="shared" si="4"/>
        <v>180</v>
      </c>
      <c r="O19" s="10"/>
      <c r="P19" s="10">
        <f t="shared" si="5"/>
        <v>200</v>
      </c>
      <c r="Q19" s="10"/>
      <c r="R19" s="10">
        <f t="shared" si="6"/>
        <v>160</v>
      </c>
      <c r="S19" s="10"/>
      <c r="T19" s="10">
        <f t="shared" si="7"/>
        <v>140</v>
      </c>
      <c r="U19" s="10"/>
      <c r="V19" s="10">
        <f t="shared" si="8"/>
        <v>120</v>
      </c>
      <c r="W19" s="10"/>
      <c r="X19" s="10">
        <f t="shared" si="9"/>
        <v>120</v>
      </c>
      <c r="Y19" s="10"/>
      <c r="Z19" s="10">
        <f t="shared" si="10"/>
        <v>120</v>
      </c>
    </row>
    <row r="20" spans="1:26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>
      <c r="A21" s="10"/>
      <c r="B21" s="10"/>
      <c r="C21" s="11" t="s">
        <v>18</v>
      </c>
      <c r="D21" s="11"/>
      <c r="E21" s="11" t="s">
        <v>18</v>
      </c>
      <c r="F21" s="11"/>
      <c r="G21" s="11" t="s">
        <v>18</v>
      </c>
      <c r="H21" s="11"/>
      <c r="I21" s="11" t="s">
        <v>18</v>
      </c>
      <c r="J21" s="11"/>
      <c r="K21" s="11" t="s">
        <v>18</v>
      </c>
      <c r="L21" s="11"/>
      <c r="M21" s="11" t="s">
        <v>18</v>
      </c>
      <c r="N21" s="11"/>
      <c r="O21" s="11" t="s">
        <v>18</v>
      </c>
      <c r="P21" s="11"/>
      <c r="Q21" s="11" t="s">
        <v>18</v>
      </c>
      <c r="R21" s="11"/>
      <c r="S21" s="11" t="s">
        <v>18</v>
      </c>
      <c r="T21" s="11"/>
      <c r="U21" s="11" t="s">
        <v>18</v>
      </c>
      <c r="V21" s="11"/>
      <c r="W21" s="11" t="s">
        <v>18</v>
      </c>
      <c r="X21" s="11"/>
      <c r="Y21" s="11" t="s">
        <v>18</v>
      </c>
      <c r="Z21" s="11"/>
    </row>
    <row r="22" spans="1:26" ht="15.75">
      <c r="A22" s="17" t="s">
        <v>377</v>
      </c>
      <c r="B22" s="10" t="s">
        <v>373</v>
      </c>
      <c r="C22" s="53" t="s">
        <v>198</v>
      </c>
      <c r="D22" s="54" t="s">
        <v>340</v>
      </c>
      <c r="E22" s="15" t="s">
        <v>71</v>
      </c>
      <c r="F22" s="19" t="s">
        <v>340</v>
      </c>
      <c r="G22" s="15" t="s">
        <v>49</v>
      </c>
      <c r="H22" s="19" t="s">
        <v>340</v>
      </c>
      <c r="I22" s="15" t="s">
        <v>40</v>
      </c>
      <c r="J22" s="19" t="s">
        <v>340</v>
      </c>
      <c r="K22" s="15" t="s">
        <v>17</v>
      </c>
      <c r="L22" s="19" t="s">
        <v>340</v>
      </c>
      <c r="M22" s="15" t="s">
        <v>60</v>
      </c>
      <c r="N22" s="19" t="s">
        <v>340</v>
      </c>
      <c r="O22" s="15" t="s">
        <v>20</v>
      </c>
      <c r="P22" s="19" t="s">
        <v>340</v>
      </c>
      <c r="Q22" s="15" t="s">
        <v>26</v>
      </c>
      <c r="R22" s="19" t="s">
        <v>340</v>
      </c>
      <c r="S22" s="15" t="s">
        <v>58</v>
      </c>
      <c r="T22" s="19" t="s">
        <v>340</v>
      </c>
      <c r="U22" s="15" t="s">
        <v>51</v>
      </c>
      <c r="V22" s="19" t="s">
        <v>340</v>
      </c>
      <c r="W22" s="15" t="s">
        <v>46</v>
      </c>
      <c r="X22" s="19" t="s">
        <v>340</v>
      </c>
      <c r="Y22" s="15" t="s">
        <v>64</v>
      </c>
      <c r="Z22" s="19" t="s">
        <v>340</v>
      </c>
    </row>
    <row r="23" spans="1:26">
      <c r="A23" s="10"/>
      <c r="B23" s="10">
        <v>1</v>
      </c>
      <c r="C23" s="10"/>
      <c r="D23" s="10">
        <f>D12</f>
        <v>210</v>
      </c>
      <c r="E23" s="10"/>
      <c r="F23" s="10">
        <f>F12</f>
        <v>350</v>
      </c>
      <c r="G23" s="10"/>
      <c r="H23" s="10">
        <f>H12</f>
        <v>455</v>
      </c>
      <c r="I23" s="10" t="s">
        <v>103</v>
      </c>
      <c r="J23" s="10">
        <f>J12</f>
        <v>560</v>
      </c>
      <c r="K23" s="10"/>
      <c r="L23" s="10">
        <f>L12</f>
        <v>630</v>
      </c>
      <c r="M23" t="s">
        <v>169</v>
      </c>
      <c r="N23" s="10">
        <f>N12</f>
        <v>630</v>
      </c>
      <c r="O23" s="10" t="s">
        <v>128</v>
      </c>
      <c r="P23" s="10">
        <f>P12</f>
        <v>700</v>
      </c>
      <c r="Q23" s="10" t="s">
        <v>175</v>
      </c>
      <c r="R23" s="10">
        <f>R12</f>
        <v>560</v>
      </c>
      <c r="S23" s="10" t="s">
        <v>194</v>
      </c>
      <c r="T23" s="10">
        <f>T12</f>
        <v>489.99999999999994</v>
      </c>
      <c r="U23" s="10" t="s">
        <v>195</v>
      </c>
      <c r="V23" s="10">
        <f>V12</f>
        <v>420</v>
      </c>
      <c r="W23" s="10" t="s">
        <v>45</v>
      </c>
      <c r="X23" s="10">
        <f>X12</f>
        <v>420</v>
      </c>
      <c r="Y23" s="10"/>
      <c r="Z23" s="10">
        <f>Z12</f>
        <v>420</v>
      </c>
    </row>
    <row r="24" spans="1:26">
      <c r="A24" s="10"/>
      <c r="B24" s="10">
        <v>2</v>
      </c>
      <c r="C24" s="10"/>
      <c r="D24" s="10">
        <f>D13</f>
        <v>180</v>
      </c>
      <c r="E24" s="10"/>
      <c r="F24" s="10">
        <f t="shared" ref="F24:H30" si="11">F13</f>
        <v>300</v>
      </c>
      <c r="G24" s="10" t="s">
        <v>106</v>
      </c>
      <c r="H24" s="10">
        <f t="shared" si="11"/>
        <v>390</v>
      </c>
      <c r="I24" s="52" t="s">
        <v>105</v>
      </c>
      <c r="J24" s="10">
        <f t="shared" ref="J24" si="12">J13</f>
        <v>480</v>
      </c>
      <c r="K24" s="10"/>
      <c r="L24" s="10">
        <f t="shared" ref="L24" si="13">L13</f>
        <v>540</v>
      </c>
      <c r="M24" s="10"/>
      <c r="N24" s="10">
        <f t="shared" ref="N24" si="14">N13</f>
        <v>540</v>
      </c>
      <c r="O24" s="10"/>
      <c r="P24" s="10">
        <f t="shared" ref="P24" si="15">P13</f>
        <v>600</v>
      </c>
      <c r="Q24" s="10" t="s">
        <v>177</v>
      </c>
      <c r="R24" s="10">
        <f t="shared" ref="R24" si="16">R13</f>
        <v>480</v>
      </c>
      <c r="S24" s="10" t="s">
        <v>379</v>
      </c>
      <c r="T24" s="10">
        <f t="shared" ref="T24" si="17">T13</f>
        <v>420</v>
      </c>
      <c r="U24" s="10"/>
      <c r="V24" s="10">
        <f t="shared" ref="V24" si="18">V13</f>
        <v>360</v>
      </c>
      <c r="W24" s="10"/>
      <c r="X24" s="10">
        <f t="shared" ref="X24" si="19">X13</f>
        <v>360</v>
      </c>
      <c r="Y24" s="10"/>
      <c r="Z24" s="10">
        <f t="shared" ref="Z24" si="20">Z13</f>
        <v>360</v>
      </c>
    </row>
    <row r="25" spans="1:26">
      <c r="A25" s="10"/>
      <c r="B25" s="10">
        <v>3</v>
      </c>
      <c r="C25" s="10"/>
      <c r="D25" s="10">
        <f>D14</f>
        <v>150</v>
      </c>
      <c r="E25" s="10"/>
      <c r="F25" s="10">
        <f t="shared" si="11"/>
        <v>250</v>
      </c>
      <c r="G25" s="10"/>
      <c r="H25" s="10">
        <f t="shared" si="11"/>
        <v>325</v>
      </c>
      <c r="I25" s="10"/>
      <c r="J25" s="10">
        <f t="shared" ref="J25" si="21">J14</f>
        <v>400</v>
      </c>
      <c r="K25" s="10" t="s">
        <v>15</v>
      </c>
      <c r="L25" s="10">
        <f t="shared" ref="L25" si="22">L14</f>
        <v>450</v>
      </c>
      <c r="M25" s="10"/>
      <c r="N25" s="10">
        <f t="shared" ref="N25" si="23">N14</f>
        <v>450</v>
      </c>
      <c r="O25" s="10" t="s">
        <v>22</v>
      </c>
      <c r="P25" s="10">
        <f t="shared" ref="P25" si="24">P14</f>
        <v>500</v>
      </c>
      <c r="Q25" s="10" t="s">
        <v>120</v>
      </c>
      <c r="R25" s="10">
        <f t="shared" ref="R25" si="25">R14</f>
        <v>400</v>
      </c>
      <c r="S25" s="10" t="s">
        <v>289</v>
      </c>
      <c r="T25" s="10">
        <f t="shared" ref="T25" si="26">T14</f>
        <v>350</v>
      </c>
      <c r="U25" s="10" t="s">
        <v>380</v>
      </c>
      <c r="V25" s="10">
        <f t="shared" ref="V25" si="27">V14</f>
        <v>300</v>
      </c>
      <c r="W25" s="10" t="s">
        <v>66</v>
      </c>
      <c r="X25" s="10">
        <f t="shared" ref="X25" si="28">X14</f>
        <v>300</v>
      </c>
      <c r="Y25" s="10"/>
      <c r="Z25" s="10">
        <f t="shared" ref="Z25" si="29">Z14</f>
        <v>300</v>
      </c>
    </row>
    <row r="26" spans="1:26">
      <c r="A26" s="10"/>
      <c r="B26" s="10">
        <v>4</v>
      </c>
      <c r="C26" s="55"/>
      <c r="D26" s="10">
        <f>D15</f>
        <v>120</v>
      </c>
      <c r="E26" s="52" t="s">
        <v>70</v>
      </c>
      <c r="F26" s="10">
        <f t="shared" si="11"/>
        <v>200</v>
      </c>
      <c r="G26" s="10"/>
      <c r="H26" s="10">
        <f t="shared" si="11"/>
        <v>260</v>
      </c>
      <c r="I26" s="10"/>
      <c r="J26" s="10">
        <f t="shared" ref="J26" si="30">J15</f>
        <v>320</v>
      </c>
      <c r="K26" s="10"/>
      <c r="L26" s="10">
        <f t="shared" ref="L26" si="31">L15</f>
        <v>360</v>
      </c>
      <c r="M26" s="10"/>
      <c r="N26" s="10">
        <f t="shared" ref="N26" si="32">N15</f>
        <v>360</v>
      </c>
      <c r="O26" s="10"/>
      <c r="P26" s="10">
        <f t="shared" ref="P26" si="33">P15</f>
        <v>400</v>
      </c>
      <c r="Q26" s="10" t="s">
        <v>119</v>
      </c>
      <c r="R26" s="10">
        <f t="shared" ref="R26" si="34">R15</f>
        <v>320</v>
      </c>
      <c r="S26" s="10" t="s">
        <v>134</v>
      </c>
      <c r="T26" s="10">
        <f t="shared" ref="T26" si="35">T15</f>
        <v>280</v>
      </c>
      <c r="U26" s="10"/>
      <c r="V26" s="10">
        <f t="shared" ref="V26" si="36">V15</f>
        <v>240</v>
      </c>
      <c r="W26" s="10" t="s">
        <v>68</v>
      </c>
      <c r="X26" s="10">
        <f t="shared" ref="X26" si="37">X15</f>
        <v>240</v>
      </c>
      <c r="Y26" s="10"/>
      <c r="Z26" s="10">
        <f t="shared" ref="Z26" si="38">Z15</f>
        <v>240</v>
      </c>
    </row>
    <row r="27" spans="1:26">
      <c r="A27" s="11"/>
      <c r="B27" s="10">
        <v>5</v>
      </c>
      <c r="C27" s="10"/>
      <c r="D27" s="10">
        <f>D16</f>
        <v>90</v>
      </c>
      <c r="E27" s="10"/>
      <c r="F27" s="10">
        <f t="shared" si="11"/>
        <v>150</v>
      </c>
      <c r="G27" s="10" t="s">
        <v>161</v>
      </c>
      <c r="H27" s="10">
        <f t="shared" si="11"/>
        <v>195</v>
      </c>
      <c r="I27" s="10"/>
      <c r="J27" s="10">
        <f t="shared" ref="J27" si="39">J16</f>
        <v>240</v>
      </c>
      <c r="K27" s="10" t="s">
        <v>153</v>
      </c>
      <c r="L27" s="10">
        <f t="shared" ref="L27" si="40">L16</f>
        <v>270</v>
      </c>
      <c r="M27" s="10"/>
      <c r="N27" s="10">
        <f t="shared" ref="N27" si="41">N16</f>
        <v>270</v>
      </c>
      <c r="O27" s="10" t="s">
        <v>139</v>
      </c>
      <c r="P27" s="10">
        <f t="shared" ref="P27" si="42">P16</f>
        <v>300</v>
      </c>
      <c r="Q27" s="10"/>
      <c r="R27" s="10">
        <f t="shared" ref="R27" si="43">R16</f>
        <v>240</v>
      </c>
      <c r="S27" s="10" t="s">
        <v>213</v>
      </c>
      <c r="T27" s="10">
        <f t="shared" ref="T27" si="44">T16</f>
        <v>210</v>
      </c>
      <c r="U27" s="10"/>
      <c r="V27" s="10">
        <f t="shared" ref="V27" si="45">V16</f>
        <v>180</v>
      </c>
      <c r="W27" s="10" t="s">
        <v>255</v>
      </c>
      <c r="X27" s="10">
        <f t="shared" ref="X27" si="46">X16</f>
        <v>180</v>
      </c>
      <c r="Y27" s="10"/>
      <c r="Z27" s="10">
        <f t="shared" ref="Z27" si="47">Z16</f>
        <v>180</v>
      </c>
    </row>
    <row r="28" spans="1:26">
      <c r="A28" s="11"/>
      <c r="B28" s="10">
        <v>6</v>
      </c>
      <c r="C28" s="10"/>
      <c r="D28" s="10">
        <f>D17</f>
        <v>81</v>
      </c>
      <c r="E28" s="10"/>
      <c r="F28" s="10">
        <f t="shared" si="11"/>
        <v>135</v>
      </c>
      <c r="G28" s="10" t="s">
        <v>164</v>
      </c>
      <c r="H28" s="10">
        <f t="shared" si="11"/>
        <v>175.5</v>
      </c>
      <c r="I28" s="10"/>
      <c r="J28" s="10">
        <f t="shared" ref="J28" si="48">J17</f>
        <v>216</v>
      </c>
      <c r="K28" s="10" t="s">
        <v>24</v>
      </c>
      <c r="L28" s="10">
        <f t="shared" ref="L28" si="49">L17</f>
        <v>243</v>
      </c>
      <c r="M28" s="10"/>
      <c r="N28" s="10">
        <f t="shared" ref="N28" si="50">N17</f>
        <v>243</v>
      </c>
      <c r="O28" s="10"/>
      <c r="P28" s="10">
        <f t="shared" ref="P28" si="51">P17</f>
        <v>270</v>
      </c>
      <c r="Q28" s="10" t="s">
        <v>381</v>
      </c>
      <c r="R28" s="10">
        <f t="shared" ref="R28" si="52">R17</f>
        <v>216</v>
      </c>
      <c r="S28" s="10" t="s">
        <v>382</v>
      </c>
      <c r="T28" s="10">
        <f t="shared" ref="T28" si="53">T17</f>
        <v>189</v>
      </c>
      <c r="U28" s="10"/>
      <c r="V28" s="10">
        <f t="shared" ref="V28" si="54">V17</f>
        <v>162</v>
      </c>
      <c r="W28" s="10"/>
      <c r="X28" s="10">
        <f t="shared" ref="X28" si="55">X17</f>
        <v>162</v>
      </c>
      <c r="Y28" s="10"/>
      <c r="Z28" s="10">
        <f t="shared" ref="Z28" si="56">Z17</f>
        <v>162</v>
      </c>
    </row>
    <row r="29" spans="1:26">
      <c r="A29" s="11"/>
      <c r="B29" s="10">
        <v>7</v>
      </c>
      <c r="C29" s="10" t="s">
        <v>199</v>
      </c>
      <c r="D29" s="10">
        <f>D18</f>
        <v>69</v>
      </c>
      <c r="E29" s="10"/>
      <c r="F29" s="10">
        <f t="shared" si="11"/>
        <v>115</v>
      </c>
      <c r="G29" s="10"/>
      <c r="H29" s="10">
        <f t="shared" si="11"/>
        <v>149.5</v>
      </c>
      <c r="I29" s="10" t="s">
        <v>65</v>
      </c>
      <c r="J29" s="10">
        <f t="shared" ref="J29" si="57">J18</f>
        <v>184</v>
      </c>
      <c r="K29" s="10" t="s">
        <v>157</v>
      </c>
      <c r="L29" s="10">
        <f t="shared" ref="L29" si="58">L18</f>
        <v>207</v>
      </c>
      <c r="M29" s="10"/>
      <c r="N29" s="10">
        <f t="shared" ref="N29" si="59">N18</f>
        <v>207</v>
      </c>
      <c r="O29" s="10"/>
      <c r="P29" s="10">
        <f t="shared" ref="P29" si="60">P18</f>
        <v>230</v>
      </c>
      <c r="Q29" s="10" t="s">
        <v>146</v>
      </c>
      <c r="R29" s="10">
        <f t="shared" ref="R29" si="61">R18</f>
        <v>184</v>
      </c>
      <c r="S29" s="10" t="s">
        <v>383</v>
      </c>
      <c r="T29" s="10">
        <f t="shared" ref="T29" si="62">T18</f>
        <v>161</v>
      </c>
      <c r="U29" s="10"/>
      <c r="V29" s="10">
        <f t="shared" ref="V29" si="63">V18</f>
        <v>138</v>
      </c>
      <c r="W29" s="10"/>
      <c r="X29" s="10">
        <f t="shared" ref="X29" si="64">X18</f>
        <v>138</v>
      </c>
      <c r="Y29" s="10"/>
      <c r="Z29" s="10">
        <f t="shared" ref="Z29" si="65">Z18</f>
        <v>138</v>
      </c>
    </row>
    <row r="30" spans="1:26">
      <c r="A30" s="11"/>
      <c r="B30" s="10">
        <v>8</v>
      </c>
      <c r="C30" s="10"/>
      <c r="D30" s="10">
        <f>D19</f>
        <v>60</v>
      </c>
      <c r="E30" s="10"/>
      <c r="F30" s="10">
        <f t="shared" si="11"/>
        <v>100</v>
      </c>
      <c r="G30" s="10"/>
      <c r="H30" s="10">
        <f t="shared" si="11"/>
        <v>130</v>
      </c>
      <c r="I30" s="10"/>
      <c r="J30" s="10">
        <f t="shared" ref="J30" si="66">J19</f>
        <v>160</v>
      </c>
      <c r="K30" s="10"/>
      <c r="L30" s="10">
        <f t="shared" ref="L30" si="67">L19</f>
        <v>180</v>
      </c>
      <c r="M30" s="10"/>
      <c r="N30" s="10">
        <f t="shared" ref="N30" si="68">N19</f>
        <v>180</v>
      </c>
      <c r="O30" s="10" t="s">
        <v>129</v>
      </c>
      <c r="P30" s="10">
        <f t="shared" ref="P30" si="69">P19</f>
        <v>200</v>
      </c>
      <c r="Q30" s="10" t="s">
        <v>25</v>
      </c>
      <c r="R30" s="10">
        <f t="shared" ref="R30" si="70">R19</f>
        <v>160</v>
      </c>
      <c r="S30" s="10" t="s">
        <v>384</v>
      </c>
      <c r="T30" s="10">
        <f t="shared" ref="T30" si="71">T19</f>
        <v>140</v>
      </c>
      <c r="U30" s="10"/>
      <c r="V30" s="10">
        <f t="shared" ref="V30" si="72">V19</f>
        <v>120</v>
      </c>
      <c r="W30" s="10"/>
      <c r="X30" s="10">
        <f t="shared" ref="X30" si="73">X19</f>
        <v>120</v>
      </c>
      <c r="Y30" s="10"/>
      <c r="Z30" s="10">
        <f t="shared" ref="Z30" si="74">Z19</f>
        <v>120</v>
      </c>
    </row>
    <row r="31" spans="1:26" ht="15.75">
      <c r="A31" s="17" t="s">
        <v>378</v>
      </c>
      <c r="B31" s="10" t="s">
        <v>373</v>
      </c>
      <c r="C31" s="53" t="s">
        <v>198</v>
      </c>
      <c r="D31" s="54" t="s">
        <v>340</v>
      </c>
      <c r="E31" s="15" t="s">
        <v>71</v>
      </c>
      <c r="F31" s="19" t="s">
        <v>340</v>
      </c>
      <c r="G31" s="15" t="s">
        <v>49</v>
      </c>
      <c r="H31" s="19" t="s">
        <v>340</v>
      </c>
      <c r="I31" s="15" t="s">
        <v>40</v>
      </c>
      <c r="J31" s="19" t="s">
        <v>340</v>
      </c>
      <c r="K31" s="15" t="s">
        <v>17</v>
      </c>
      <c r="L31" s="19" t="s">
        <v>340</v>
      </c>
      <c r="M31" s="15" t="s">
        <v>60</v>
      </c>
      <c r="N31" s="19" t="s">
        <v>340</v>
      </c>
      <c r="O31" s="15" t="s">
        <v>20</v>
      </c>
      <c r="P31" s="19" t="s">
        <v>340</v>
      </c>
      <c r="Q31" s="15" t="s">
        <v>26</v>
      </c>
      <c r="R31" s="19" t="s">
        <v>340</v>
      </c>
      <c r="S31" s="15" t="s">
        <v>58</v>
      </c>
      <c r="T31" s="19" t="s">
        <v>340</v>
      </c>
      <c r="U31" s="15" t="s">
        <v>51</v>
      </c>
      <c r="V31" s="19" t="s">
        <v>340</v>
      </c>
      <c r="W31" s="15" t="s">
        <v>46</v>
      </c>
      <c r="X31" s="19" t="s">
        <v>340</v>
      </c>
      <c r="Y31" s="15" t="s">
        <v>64</v>
      </c>
      <c r="Z31" s="19" t="s">
        <v>340</v>
      </c>
    </row>
    <row r="32" spans="1:26">
      <c r="A32" s="10"/>
      <c r="B32" s="10">
        <v>1</v>
      </c>
      <c r="C32" s="10"/>
      <c r="D32" s="10">
        <f>D23</f>
        <v>210</v>
      </c>
      <c r="E32" s="10"/>
      <c r="F32" s="10">
        <f>F23</f>
        <v>350</v>
      </c>
      <c r="G32" s="10"/>
      <c r="H32" s="10">
        <f>H23</f>
        <v>455</v>
      </c>
      <c r="I32" s="10"/>
      <c r="J32" s="10">
        <f>J23</f>
        <v>560</v>
      </c>
      <c r="K32" s="10"/>
      <c r="L32" s="10">
        <f>L23</f>
        <v>630</v>
      </c>
      <c r="M32" s="10"/>
      <c r="N32" s="10">
        <f>N23</f>
        <v>630</v>
      </c>
      <c r="O32" s="10"/>
      <c r="P32" s="10">
        <f>P23</f>
        <v>700</v>
      </c>
      <c r="Q32" s="10"/>
      <c r="R32" s="10">
        <f>R23</f>
        <v>560</v>
      </c>
      <c r="S32" s="10"/>
      <c r="T32" s="10">
        <f>T23</f>
        <v>489.99999999999994</v>
      </c>
      <c r="U32" s="10"/>
      <c r="V32" s="10">
        <f>V23</f>
        <v>420</v>
      </c>
      <c r="W32" s="10"/>
      <c r="X32" s="10">
        <f>X23</f>
        <v>420</v>
      </c>
      <c r="Y32" s="10"/>
      <c r="Z32" s="10">
        <f>Z23</f>
        <v>420</v>
      </c>
    </row>
    <row r="33" spans="1:26">
      <c r="A33" s="10"/>
      <c r="B33" s="10">
        <v>2</v>
      </c>
      <c r="C33" s="10"/>
      <c r="D33" s="10">
        <f>D24</f>
        <v>180</v>
      </c>
      <c r="E33" s="10"/>
      <c r="F33" s="10">
        <f t="shared" ref="F33:H39" si="75">F24</f>
        <v>300</v>
      </c>
      <c r="G33" s="10"/>
      <c r="H33" s="10">
        <f t="shared" si="75"/>
        <v>390</v>
      </c>
      <c r="I33" s="10"/>
      <c r="J33" s="10">
        <f t="shared" ref="J33" si="76">J24</f>
        <v>480</v>
      </c>
      <c r="K33" s="10"/>
      <c r="L33" s="10">
        <f t="shared" ref="L33" si="77">L24</f>
        <v>540</v>
      </c>
      <c r="M33" s="10"/>
      <c r="N33" s="10">
        <f t="shared" ref="N33" si="78">N24</f>
        <v>540</v>
      </c>
      <c r="O33" s="10"/>
      <c r="P33" s="10">
        <f t="shared" ref="P33" si="79">P24</f>
        <v>600</v>
      </c>
      <c r="Q33" s="10"/>
      <c r="R33" s="10">
        <f t="shared" ref="R33" si="80">R24</f>
        <v>480</v>
      </c>
      <c r="S33" s="10"/>
      <c r="T33" s="10">
        <f t="shared" ref="T33" si="81">T24</f>
        <v>420</v>
      </c>
      <c r="U33" s="10"/>
      <c r="V33" s="10">
        <f t="shared" ref="V33" si="82">V24</f>
        <v>360</v>
      </c>
      <c r="W33" s="10"/>
      <c r="X33" s="10">
        <f t="shared" ref="X33" si="83">X24</f>
        <v>360</v>
      </c>
      <c r="Y33" s="10"/>
      <c r="Z33" s="10">
        <f t="shared" ref="Z33" si="84">Z24</f>
        <v>360</v>
      </c>
    </row>
    <row r="34" spans="1:26">
      <c r="A34" s="10"/>
      <c r="B34" s="10">
        <v>3</v>
      </c>
      <c r="C34" s="10"/>
      <c r="D34" s="10">
        <f>D25</f>
        <v>150</v>
      </c>
      <c r="E34" s="10"/>
      <c r="F34" s="10">
        <f t="shared" si="75"/>
        <v>250</v>
      </c>
      <c r="G34" s="10"/>
      <c r="H34" s="10">
        <f t="shared" si="75"/>
        <v>325</v>
      </c>
      <c r="I34" s="10"/>
      <c r="J34" s="10">
        <f t="shared" ref="J34" si="85">J25</f>
        <v>400</v>
      </c>
      <c r="K34" s="10"/>
      <c r="L34" s="10">
        <f t="shared" ref="L34" si="86">L25</f>
        <v>450</v>
      </c>
      <c r="M34" s="10"/>
      <c r="N34" s="10">
        <f t="shared" ref="N34" si="87">N25</f>
        <v>450</v>
      </c>
      <c r="O34" s="10"/>
      <c r="P34" s="10">
        <f t="shared" ref="P34" si="88">P25</f>
        <v>500</v>
      </c>
      <c r="Q34" s="10"/>
      <c r="R34" s="10">
        <f t="shared" ref="R34" si="89">R25</f>
        <v>400</v>
      </c>
      <c r="S34" s="10"/>
      <c r="T34" s="10">
        <f t="shared" ref="T34" si="90">T25</f>
        <v>350</v>
      </c>
      <c r="U34" s="10"/>
      <c r="V34" s="10">
        <f t="shared" ref="V34" si="91">V25</f>
        <v>300</v>
      </c>
      <c r="W34" s="10"/>
      <c r="X34" s="10">
        <f t="shared" ref="X34" si="92">X25</f>
        <v>300</v>
      </c>
      <c r="Y34" s="10"/>
      <c r="Z34" s="10">
        <f t="shared" ref="Z34" si="93">Z25</f>
        <v>300</v>
      </c>
    </row>
    <row r="35" spans="1:26">
      <c r="A35" s="10"/>
      <c r="B35" s="10">
        <v>4</v>
      </c>
      <c r="C35" s="10"/>
      <c r="D35" s="10">
        <f>D26</f>
        <v>120</v>
      </c>
      <c r="E35" s="10"/>
      <c r="F35" s="10">
        <f t="shared" si="75"/>
        <v>200</v>
      </c>
      <c r="G35" s="10"/>
      <c r="H35" s="10">
        <f t="shared" si="75"/>
        <v>260</v>
      </c>
      <c r="I35" s="10"/>
      <c r="J35" s="10">
        <f t="shared" ref="J35" si="94">J26</f>
        <v>320</v>
      </c>
      <c r="K35" s="10"/>
      <c r="L35" s="10">
        <f t="shared" ref="L35" si="95">L26</f>
        <v>360</v>
      </c>
      <c r="M35" s="10"/>
      <c r="N35" s="10">
        <f t="shared" ref="N35" si="96">N26</f>
        <v>360</v>
      </c>
      <c r="O35" s="10"/>
      <c r="P35" s="10">
        <f t="shared" ref="P35" si="97">P26</f>
        <v>400</v>
      </c>
      <c r="Q35" s="10"/>
      <c r="R35" s="10">
        <f t="shared" ref="R35" si="98">R26</f>
        <v>320</v>
      </c>
      <c r="S35" s="10"/>
      <c r="T35" s="10">
        <f t="shared" ref="T35" si="99">T26</f>
        <v>280</v>
      </c>
      <c r="U35" s="10"/>
      <c r="V35" s="10">
        <f t="shared" ref="V35" si="100">V26</f>
        <v>240</v>
      </c>
      <c r="W35" s="10"/>
      <c r="X35" s="10">
        <f t="shared" ref="X35" si="101">X26</f>
        <v>240</v>
      </c>
      <c r="Y35" s="10"/>
      <c r="Z35" s="10">
        <f t="shared" ref="Z35" si="102">Z26</f>
        <v>240</v>
      </c>
    </row>
    <row r="36" spans="1:26">
      <c r="A36" s="11"/>
      <c r="B36" s="10">
        <v>5</v>
      </c>
      <c r="C36" s="10"/>
      <c r="D36" s="10">
        <f>D27</f>
        <v>90</v>
      </c>
      <c r="E36" s="10"/>
      <c r="F36" s="10">
        <f t="shared" si="75"/>
        <v>150</v>
      </c>
      <c r="G36" s="10"/>
      <c r="H36" s="10">
        <f t="shared" si="75"/>
        <v>195</v>
      </c>
      <c r="I36" s="10"/>
      <c r="J36" s="10">
        <f t="shared" ref="J36" si="103">J27</f>
        <v>240</v>
      </c>
      <c r="K36" s="10"/>
      <c r="L36" s="10">
        <f t="shared" ref="L36" si="104">L27</f>
        <v>270</v>
      </c>
      <c r="M36" s="10"/>
      <c r="N36" s="10">
        <f t="shared" ref="N36" si="105">N27</f>
        <v>270</v>
      </c>
      <c r="O36" s="10"/>
      <c r="P36" s="10">
        <f t="shared" ref="P36" si="106">P27</f>
        <v>300</v>
      </c>
      <c r="Q36" s="10"/>
      <c r="R36" s="10">
        <f t="shared" ref="R36" si="107">R27</f>
        <v>240</v>
      </c>
      <c r="S36" s="10"/>
      <c r="T36" s="10">
        <f t="shared" ref="T36" si="108">T27</f>
        <v>210</v>
      </c>
      <c r="U36" s="10"/>
      <c r="V36" s="10">
        <f t="shared" ref="V36" si="109">V27</f>
        <v>180</v>
      </c>
      <c r="W36" s="10"/>
      <c r="X36" s="10">
        <f t="shared" ref="X36" si="110">X27</f>
        <v>180</v>
      </c>
      <c r="Y36" s="10"/>
      <c r="Z36" s="10">
        <f t="shared" ref="Z36" si="111">Z27</f>
        <v>180</v>
      </c>
    </row>
    <row r="37" spans="1:26">
      <c r="A37" s="11"/>
      <c r="B37" s="10">
        <v>6</v>
      </c>
      <c r="C37" s="10"/>
      <c r="D37" s="10">
        <f>D28</f>
        <v>81</v>
      </c>
      <c r="E37" s="10"/>
      <c r="F37" s="10">
        <f t="shared" si="75"/>
        <v>135</v>
      </c>
      <c r="G37" s="10"/>
      <c r="H37" s="10">
        <f t="shared" si="75"/>
        <v>175.5</v>
      </c>
      <c r="I37" s="10"/>
      <c r="J37" s="10">
        <f t="shared" ref="J37" si="112">J28</f>
        <v>216</v>
      </c>
      <c r="K37" s="10"/>
      <c r="L37" s="10">
        <f t="shared" ref="L37" si="113">L28</f>
        <v>243</v>
      </c>
      <c r="M37" s="10"/>
      <c r="N37" s="10">
        <f t="shared" ref="N37" si="114">N28</f>
        <v>243</v>
      </c>
      <c r="O37" s="10"/>
      <c r="P37" s="10">
        <f t="shared" ref="P37" si="115">P28</f>
        <v>270</v>
      </c>
      <c r="Q37" s="10"/>
      <c r="R37" s="10">
        <f t="shared" ref="R37" si="116">R28</f>
        <v>216</v>
      </c>
      <c r="S37" s="10"/>
      <c r="T37" s="10">
        <f t="shared" ref="T37" si="117">T28</f>
        <v>189</v>
      </c>
      <c r="U37" s="10"/>
      <c r="V37" s="10">
        <f t="shared" ref="V37" si="118">V28</f>
        <v>162</v>
      </c>
      <c r="W37" s="10"/>
      <c r="X37" s="10">
        <f t="shared" ref="X37" si="119">X28</f>
        <v>162</v>
      </c>
      <c r="Y37" s="10"/>
      <c r="Z37" s="10">
        <f t="shared" ref="Z37" si="120">Z28</f>
        <v>162</v>
      </c>
    </row>
    <row r="38" spans="1:26">
      <c r="A38" s="11"/>
      <c r="B38" s="10">
        <v>7</v>
      </c>
      <c r="C38" s="10"/>
      <c r="D38" s="10">
        <f>D29</f>
        <v>69</v>
      </c>
      <c r="E38" s="10"/>
      <c r="F38" s="10">
        <f t="shared" si="75"/>
        <v>115</v>
      </c>
      <c r="G38" s="10"/>
      <c r="H38" s="10">
        <f t="shared" si="75"/>
        <v>149.5</v>
      </c>
      <c r="I38" s="10"/>
      <c r="J38" s="10">
        <f t="shared" ref="J38" si="121">J29</f>
        <v>184</v>
      </c>
      <c r="K38" s="10"/>
      <c r="L38" s="10">
        <f t="shared" ref="L38" si="122">L29</f>
        <v>207</v>
      </c>
      <c r="M38" s="10"/>
      <c r="N38" s="10">
        <f t="shared" ref="N38" si="123">N29</f>
        <v>207</v>
      </c>
      <c r="O38" s="10"/>
      <c r="P38" s="10">
        <f t="shared" ref="P38" si="124">P29</f>
        <v>230</v>
      </c>
      <c r="Q38" s="10"/>
      <c r="R38" s="10">
        <f t="shared" ref="R38" si="125">R29</f>
        <v>184</v>
      </c>
      <c r="S38" s="10"/>
      <c r="T38" s="10">
        <f t="shared" ref="T38" si="126">T29</f>
        <v>161</v>
      </c>
      <c r="U38" s="10"/>
      <c r="V38" s="10">
        <f t="shared" ref="V38" si="127">V29</f>
        <v>138</v>
      </c>
      <c r="W38" s="10"/>
      <c r="X38" s="10">
        <f t="shared" ref="X38" si="128">X29</f>
        <v>138</v>
      </c>
      <c r="Y38" s="10"/>
      <c r="Z38" s="10">
        <f t="shared" ref="Z38" si="129">Z29</f>
        <v>138</v>
      </c>
    </row>
    <row r="39" spans="1:26">
      <c r="A39" s="11"/>
      <c r="B39" s="10">
        <v>8</v>
      </c>
      <c r="C39" s="10"/>
      <c r="D39" s="10">
        <f>D30</f>
        <v>60</v>
      </c>
      <c r="E39" s="10"/>
      <c r="F39" s="10">
        <f t="shared" si="75"/>
        <v>100</v>
      </c>
      <c r="G39" s="10"/>
      <c r="H39" s="10">
        <f t="shared" si="75"/>
        <v>130</v>
      </c>
      <c r="I39" s="10"/>
      <c r="J39" s="10">
        <f t="shared" ref="J39" si="130">J30</f>
        <v>160</v>
      </c>
      <c r="K39" s="10"/>
      <c r="L39" s="10">
        <f t="shared" ref="L39" si="131">L30</f>
        <v>180</v>
      </c>
      <c r="M39" s="10"/>
      <c r="N39" s="10">
        <f t="shared" ref="N39" si="132">N30</f>
        <v>180</v>
      </c>
      <c r="O39" s="10"/>
      <c r="P39" s="10">
        <f t="shared" ref="P39" si="133">P30</f>
        <v>200</v>
      </c>
      <c r="Q39" s="10"/>
      <c r="R39" s="10">
        <f t="shared" ref="R39" si="134">R30</f>
        <v>160</v>
      </c>
      <c r="S39" s="10"/>
      <c r="T39" s="10">
        <f t="shared" ref="T39" si="135">T30</f>
        <v>140</v>
      </c>
      <c r="U39" s="10"/>
      <c r="V39" s="10">
        <f t="shared" ref="V39" si="136">V30</f>
        <v>120</v>
      </c>
      <c r="W39" s="10"/>
      <c r="X39" s="10">
        <f t="shared" ref="X39" si="137">X30</f>
        <v>120</v>
      </c>
      <c r="Y39" s="10"/>
      <c r="Z39" s="10">
        <f t="shared" ref="Z39" si="138">Z30</f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FA527-BFF8-4D84-992B-424A873EFF8D}">
  <dimension ref="A1:D37"/>
  <sheetViews>
    <sheetView workbookViewId="0"/>
  </sheetViews>
  <sheetFormatPr defaultRowHeight="15"/>
  <cols>
    <col min="3" max="3" width="24.28515625" customWidth="1"/>
  </cols>
  <sheetData>
    <row r="1" spans="1:4">
      <c r="C1" s="13" t="s">
        <v>86</v>
      </c>
      <c r="D1" s="13"/>
    </row>
    <row r="2" spans="1:4" ht="15.75">
      <c r="A2" s="57" t="s">
        <v>385</v>
      </c>
      <c r="B2" s="10" t="s">
        <v>373</v>
      </c>
      <c r="C2" s="53" t="s">
        <v>386</v>
      </c>
      <c r="D2" s="54" t="s">
        <v>340</v>
      </c>
    </row>
    <row r="3" spans="1:4">
      <c r="A3" s="11"/>
      <c r="B3" s="10">
        <v>1</v>
      </c>
      <c r="C3" s="10"/>
      <c r="D3" s="10">
        <f>Baremos!$B4*Baremos!$E$62</f>
        <v>4000</v>
      </c>
    </row>
    <row r="4" spans="1:4">
      <c r="A4" s="11"/>
      <c r="B4" s="10">
        <v>2</v>
      </c>
      <c r="C4" s="10"/>
      <c r="D4" s="10">
        <f>Baremos!$B5*Baremos!$E$62</f>
        <v>3000</v>
      </c>
    </row>
    <row r="5" spans="1:4">
      <c r="A5" s="11"/>
      <c r="B5" s="10">
        <v>3</v>
      </c>
      <c r="C5" s="10"/>
      <c r="D5" s="10">
        <f>Baremos!$B6*Baremos!$E$62</f>
        <v>2500</v>
      </c>
    </row>
    <row r="6" spans="1:4">
      <c r="A6" s="11"/>
      <c r="B6" s="10">
        <v>4</v>
      </c>
      <c r="C6" s="10"/>
      <c r="D6" s="10">
        <f>Baremos!$B7*Baremos!$E$62</f>
        <v>2500</v>
      </c>
    </row>
    <row r="7" spans="1:4">
      <c r="A7" s="11"/>
      <c r="B7" s="10">
        <v>5</v>
      </c>
      <c r="C7" s="10"/>
      <c r="D7" s="10">
        <f>Baremos!$B8*Baremos!$E$62</f>
        <v>1500</v>
      </c>
    </row>
    <row r="8" spans="1:4">
      <c r="A8" s="11"/>
      <c r="B8" s="10">
        <v>6</v>
      </c>
      <c r="C8" s="10"/>
      <c r="D8" s="10">
        <f>Baremos!$B9*Baremos!$E$62</f>
        <v>1500</v>
      </c>
    </row>
    <row r="9" spans="1:4">
      <c r="A9" s="11"/>
      <c r="B9" s="10">
        <v>7</v>
      </c>
      <c r="C9" s="10"/>
      <c r="D9" s="10">
        <f>Baremos!$B10*Baremos!$E$62</f>
        <v>1500</v>
      </c>
    </row>
    <row r="10" spans="1:4">
      <c r="A10" s="11"/>
      <c r="B10" s="10">
        <v>8</v>
      </c>
      <c r="C10" s="10"/>
      <c r="D10" s="10">
        <f>Baremos!$B11*Baremos!$E$62</f>
        <v>1500</v>
      </c>
    </row>
    <row r="11" spans="1:4">
      <c r="A11" s="10"/>
      <c r="B11" s="10">
        <v>9</v>
      </c>
      <c r="C11" s="10"/>
      <c r="D11" s="10">
        <f>Baremos!$B12*Baremos!$E$62</f>
        <v>1000</v>
      </c>
    </row>
    <row r="12" spans="1:4">
      <c r="A12" s="10"/>
      <c r="B12" s="10">
        <v>10</v>
      </c>
      <c r="C12" s="10"/>
      <c r="D12" s="10">
        <f>Baremos!$B13*Baremos!$E$62</f>
        <v>1000</v>
      </c>
    </row>
    <row r="13" spans="1:4">
      <c r="A13" s="10"/>
      <c r="B13" s="10">
        <v>11</v>
      </c>
      <c r="C13" s="10"/>
      <c r="D13" s="10">
        <f>Baremos!$B14*Baremos!$E$62</f>
        <v>1000</v>
      </c>
    </row>
    <row r="14" spans="1:4">
      <c r="A14" s="10"/>
      <c r="B14" s="10">
        <v>12</v>
      </c>
      <c r="C14" s="10"/>
      <c r="D14" s="10">
        <f>Baremos!$B15*Baremos!$E$62</f>
        <v>1000</v>
      </c>
    </row>
    <row r="15" spans="1:4">
      <c r="A15" s="11"/>
      <c r="B15" s="10">
        <v>13</v>
      </c>
      <c r="C15" s="10"/>
      <c r="D15" s="10">
        <f>Baremos!$B16*Baremos!$E$62</f>
        <v>1000</v>
      </c>
    </row>
    <row r="16" spans="1:4">
      <c r="A16" s="11"/>
      <c r="B16" s="10">
        <v>14</v>
      </c>
      <c r="C16" s="10"/>
      <c r="D16" s="10">
        <f>Baremos!$B17*Baremos!$E$62</f>
        <v>1000</v>
      </c>
    </row>
    <row r="17" spans="1:4">
      <c r="A17" s="11"/>
      <c r="B17" s="10">
        <v>15</v>
      </c>
      <c r="C17" s="10"/>
      <c r="D17" s="10">
        <f>Baremos!$B18*Baremos!$E$62</f>
        <v>1000</v>
      </c>
    </row>
    <row r="18" spans="1:4">
      <c r="A18" s="11"/>
      <c r="B18" s="10">
        <v>16</v>
      </c>
      <c r="C18" s="10"/>
      <c r="D18" s="10">
        <f>Baremos!$B19*Baremos!$E$62</f>
        <v>1000</v>
      </c>
    </row>
    <row r="19" spans="1:4">
      <c r="A19" s="16"/>
      <c r="B19" s="16"/>
      <c r="C19" s="16"/>
      <c r="D19" s="16"/>
    </row>
    <row r="20" spans="1:4">
      <c r="A20" s="10"/>
      <c r="B20" s="10"/>
      <c r="C20" s="11" t="s">
        <v>18</v>
      </c>
      <c r="D20" s="11"/>
    </row>
    <row r="21" spans="1:4" ht="15.75">
      <c r="A21" s="58" t="s">
        <v>385</v>
      </c>
      <c r="B21" s="10" t="s">
        <v>373</v>
      </c>
      <c r="C21" s="53" t="s">
        <v>386</v>
      </c>
      <c r="D21" s="54" t="s">
        <v>340</v>
      </c>
    </row>
    <row r="22" spans="1:4">
      <c r="A22" s="10"/>
      <c r="B22" s="10">
        <v>1</v>
      </c>
      <c r="C22" s="10"/>
      <c r="D22" s="10">
        <f>D3</f>
        <v>4000</v>
      </c>
    </row>
    <row r="23" spans="1:4">
      <c r="A23" s="10"/>
      <c r="B23" s="10">
        <v>2</v>
      </c>
      <c r="C23" s="10"/>
      <c r="D23" s="10">
        <f>D4</f>
        <v>3000</v>
      </c>
    </row>
    <row r="24" spans="1:4">
      <c r="A24" s="10"/>
      <c r="B24" s="10">
        <v>3</v>
      </c>
      <c r="C24" s="10"/>
      <c r="D24" s="10">
        <f>D5</f>
        <v>2500</v>
      </c>
    </row>
    <row r="25" spans="1:4">
      <c r="A25" s="10"/>
      <c r="B25" s="10">
        <v>4</v>
      </c>
      <c r="C25" s="10"/>
      <c r="D25" s="10">
        <f>D6</f>
        <v>2500</v>
      </c>
    </row>
    <row r="26" spans="1:4">
      <c r="A26" s="11"/>
      <c r="B26" s="10">
        <v>5</v>
      </c>
      <c r="C26" s="10"/>
      <c r="D26" s="10">
        <f>D7</f>
        <v>1500</v>
      </c>
    </row>
    <row r="27" spans="1:4">
      <c r="A27" s="11"/>
      <c r="B27" s="10">
        <v>6</v>
      </c>
      <c r="C27" s="10"/>
      <c r="D27" s="10">
        <f>D8</f>
        <v>1500</v>
      </c>
    </row>
    <row r="28" spans="1:4">
      <c r="A28" s="11"/>
      <c r="B28" s="10">
        <v>7</v>
      </c>
      <c r="C28" s="10"/>
      <c r="D28" s="10">
        <f>D9</f>
        <v>1500</v>
      </c>
    </row>
    <row r="29" spans="1:4">
      <c r="A29" s="11"/>
      <c r="B29" s="10">
        <v>8</v>
      </c>
      <c r="C29" s="10"/>
      <c r="D29" s="10">
        <f>D10</f>
        <v>1500</v>
      </c>
    </row>
    <row r="30" spans="1:4">
      <c r="A30" s="10"/>
      <c r="B30" s="10">
        <v>9</v>
      </c>
      <c r="C30" s="10"/>
      <c r="D30" s="10">
        <f>D11</f>
        <v>1000</v>
      </c>
    </row>
    <row r="31" spans="1:4">
      <c r="A31" s="10"/>
      <c r="B31" s="10">
        <v>10</v>
      </c>
      <c r="C31" s="10"/>
      <c r="D31" s="10">
        <f>D12</f>
        <v>1000</v>
      </c>
    </row>
    <row r="32" spans="1:4">
      <c r="A32" s="10"/>
      <c r="B32" s="10">
        <v>11</v>
      </c>
      <c r="C32" s="10"/>
      <c r="D32" s="10">
        <f>D13</f>
        <v>1000</v>
      </c>
    </row>
    <row r="33" spans="1:4">
      <c r="A33" s="10"/>
      <c r="B33" s="10">
        <v>12</v>
      </c>
      <c r="C33" s="10"/>
      <c r="D33" s="10">
        <f>D14</f>
        <v>1000</v>
      </c>
    </row>
    <row r="34" spans="1:4">
      <c r="A34" s="11"/>
      <c r="B34" s="10">
        <v>13</v>
      </c>
      <c r="C34" s="10"/>
      <c r="D34" s="10">
        <f>D15</f>
        <v>1000</v>
      </c>
    </row>
    <row r="35" spans="1:4">
      <c r="A35" s="11"/>
      <c r="B35" s="10">
        <v>14</v>
      </c>
      <c r="C35" s="10"/>
      <c r="D35" s="10">
        <f>D16</f>
        <v>1000</v>
      </c>
    </row>
    <row r="36" spans="1:4">
      <c r="A36" s="11"/>
      <c r="B36" s="10">
        <v>15</v>
      </c>
      <c r="C36" s="10"/>
      <c r="D36" s="10">
        <f>D17</f>
        <v>1000</v>
      </c>
    </row>
    <row r="37" spans="1:4">
      <c r="A37" s="11"/>
      <c r="B37" s="10">
        <v>16</v>
      </c>
      <c r="C37" s="10"/>
      <c r="D37" s="10">
        <f>D18</f>
        <v>1000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5B497-5A35-4638-A2B8-844D20076F3C}">
  <dimension ref="A1:Z37"/>
  <sheetViews>
    <sheetView workbookViewId="0"/>
  </sheetViews>
  <sheetFormatPr defaultRowHeight="15"/>
  <cols>
    <col min="1" max="1" width="11.85546875" bestFit="1" customWidth="1"/>
    <col min="4" max="4" width="0" hidden="1" customWidth="1"/>
    <col min="6" max="6" width="0" hidden="1" customWidth="1"/>
    <col min="8" max="8" width="0" hidden="1" customWidth="1"/>
    <col min="10" max="10" width="0" hidden="1" customWidth="1"/>
    <col min="12" max="12" width="0" hidden="1" customWidth="1"/>
    <col min="14" max="14" width="0" hidden="1" customWidth="1"/>
    <col min="16" max="16" width="0" hidden="1" customWidth="1"/>
    <col min="18" max="18" width="0" hidden="1" customWidth="1"/>
    <col min="20" max="20" width="0" hidden="1" customWidth="1"/>
    <col min="22" max="22" width="0" hidden="1" customWidth="1"/>
    <col min="24" max="24" width="0" hidden="1" customWidth="1"/>
    <col min="26" max="26" width="0" hidden="1" customWidth="1"/>
  </cols>
  <sheetData>
    <row r="1" spans="1:26">
      <c r="C1" s="13" t="s">
        <v>86</v>
      </c>
      <c r="D1" s="13"/>
      <c r="E1" s="13" t="s">
        <v>86</v>
      </c>
      <c r="F1" s="13"/>
      <c r="G1" s="13" t="s">
        <v>86</v>
      </c>
      <c r="H1" s="13"/>
      <c r="I1" s="13" t="s">
        <v>86</v>
      </c>
      <c r="J1" s="13"/>
      <c r="K1" s="13" t="s">
        <v>86</v>
      </c>
      <c r="L1" s="13"/>
      <c r="M1" s="13" t="s">
        <v>86</v>
      </c>
      <c r="N1" s="13"/>
      <c r="O1" s="13" t="s">
        <v>86</v>
      </c>
      <c r="P1" s="13"/>
      <c r="Q1" s="13" t="s">
        <v>86</v>
      </c>
      <c r="R1" s="13"/>
      <c r="S1" s="13" t="s">
        <v>86</v>
      </c>
      <c r="T1" s="13"/>
      <c r="U1" s="13" t="s">
        <v>86</v>
      </c>
      <c r="V1" s="13"/>
      <c r="W1" s="13" t="s">
        <v>86</v>
      </c>
      <c r="X1" s="13"/>
      <c r="Y1" s="13" t="s">
        <v>86</v>
      </c>
      <c r="Z1" s="13"/>
    </row>
    <row r="2" spans="1:26" ht="15.75">
      <c r="A2" s="57" t="s">
        <v>387</v>
      </c>
      <c r="B2" s="10" t="s">
        <v>373</v>
      </c>
      <c r="C2" s="53" t="s">
        <v>198</v>
      </c>
      <c r="D2" s="54" t="s">
        <v>340</v>
      </c>
      <c r="E2" s="53" t="s">
        <v>71</v>
      </c>
      <c r="F2" s="54" t="s">
        <v>340</v>
      </c>
      <c r="G2" s="53" t="s">
        <v>49</v>
      </c>
      <c r="H2" s="54" t="s">
        <v>340</v>
      </c>
      <c r="I2" s="53" t="s">
        <v>40</v>
      </c>
      <c r="J2" s="54" t="s">
        <v>340</v>
      </c>
      <c r="K2" s="53" t="s">
        <v>17</v>
      </c>
      <c r="L2" s="54" t="s">
        <v>340</v>
      </c>
      <c r="M2" s="53" t="s">
        <v>60</v>
      </c>
      <c r="N2" s="54" t="s">
        <v>340</v>
      </c>
      <c r="O2" s="53" t="s">
        <v>20</v>
      </c>
      <c r="P2" s="54" t="s">
        <v>340</v>
      </c>
      <c r="Q2" s="53" t="s">
        <v>26</v>
      </c>
      <c r="R2" s="54" t="s">
        <v>340</v>
      </c>
      <c r="S2" s="53" t="s">
        <v>58</v>
      </c>
      <c r="T2" s="54" t="s">
        <v>340</v>
      </c>
      <c r="U2" s="53" t="s">
        <v>51</v>
      </c>
      <c r="V2" s="54" t="s">
        <v>340</v>
      </c>
      <c r="W2" s="53" t="s">
        <v>46</v>
      </c>
      <c r="X2" s="54" t="s">
        <v>340</v>
      </c>
      <c r="Y2" s="53" t="s">
        <v>64</v>
      </c>
      <c r="Z2" s="54" t="s">
        <v>340</v>
      </c>
    </row>
    <row r="3" spans="1:26">
      <c r="A3" s="11"/>
      <c r="B3" s="10">
        <v>1</v>
      </c>
      <c r="C3" s="10"/>
      <c r="D3" s="10">
        <f>Baremos!$E4*Baremos!$E$68</f>
        <v>600</v>
      </c>
      <c r="E3" s="10"/>
      <c r="F3" s="10">
        <f>Baremos!$E4*Baremos!$E$67</f>
        <v>1000</v>
      </c>
      <c r="G3" s="10"/>
      <c r="H3" s="10">
        <f>Baremos!$E4*Baremos!$E$66</f>
        <v>1300</v>
      </c>
      <c r="I3" s="10"/>
      <c r="J3" s="10">
        <f>Baremos!E4*Baremos!$E$65</f>
        <v>1600</v>
      </c>
      <c r="K3" s="10"/>
      <c r="L3" s="10">
        <f>Baremos!E4*Baremos!$E$64</f>
        <v>1800</v>
      </c>
      <c r="M3" s="10"/>
      <c r="N3" s="10">
        <f>Baremos!E4*Baremos!$E$63</f>
        <v>1800</v>
      </c>
      <c r="O3" s="10"/>
      <c r="P3" s="10">
        <f>Baremos!E4*Baremos!$E$62</f>
        <v>2000</v>
      </c>
      <c r="Q3" s="10"/>
      <c r="R3" s="10">
        <f>Baremos!E4*Baremos!$E$69</f>
        <v>1600</v>
      </c>
      <c r="S3" s="10"/>
      <c r="T3" s="10">
        <f>Baremos!E4*Baremos!$E$70</f>
        <v>1400</v>
      </c>
      <c r="U3" s="10"/>
      <c r="V3" s="10">
        <f>Baremos!E4*Baremos!$E$71</f>
        <v>1200</v>
      </c>
      <c r="W3" s="10"/>
      <c r="X3" s="10">
        <f>Baremos!E4*Baremos!$E$71</f>
        <v>1200</v>
      </c>
      <c r="Y3" s="10"/>
      <c r="Z3" s="10">
        <f>Baremos!E4*Baremos!$E$71</f>
        <v>1200</v>
      </c>
    </row>
    <row r="4" spans="1:26">
      <c r="A4" s="11"/>
      <c r="B4" s="10">
        <v>2</v>
      </c>
      <c r="C4" s="10"/>
      <c r="D4" s="10">
        <f>Baremos!$E5*Baremos!$E$68</f>
        <v>480</v>
      </c>
      <c r="E4" s="10"/>
      <c r="F4" s="10">
        <f>Baremos!$E5*Baremos!$E$67</f>
        <v>800</v>
      </c>
      <c r="G4" s="10"/>
      <c r="H4" s="10">
        <f>Baremos!$E5*Baremos!$E$66</f>
        <v>1040</v>
      </c>
      <c r="I4" s="10"/>
      <c r="J4" s="10">
        <f>Baremos!E5*Baremos!$E$65</f>
        <v>1280</v>
      </c>
      <c r="K4" s="10"/>
      <c r="L4" s="10">
        <f>Baremos!E5*Baremos!$E$64</f>
        <v>1440</v>
      </c>
      <c r="M4" s="10"/>
      <c r="N4" s="10">
        <f>Baremos!E5*Baremos!$E$63</f>
        <v>1440</v>
      </c>
      <c r="O4" s="10"/>
      <c r="P4" s="10">
        <f>Baremos!E5*Baremos!$E$62</f>
        <v>1600</v>
      </c>
      <c r="Q4" s="10"/>
      <c r="R4" s="10">
        <f>Baremos!E5*Baremos!$E$69</f>
        <v>1280</v>
      </c>
      <c r="S4" s="10"/>
      <c r="T4" s="10">
        <f>Baremos!E5*Baremos!$E$70</f>
        <v>1120</v>
      </c>
      <c r="U4" s="10"/>
      <c r="V4" s="10">
        <f>Baremos!E5*Baremos!$E$71</f>
        <v>960</v>
      </c>
      <c r="W4" s="10"/>
      <c r="X4" s="10">
        <f>Baremos!E5*Baremos!$E$71</f>
        <v>960</v>
      </c>
      <c r="Y4" s="10"/>
      <c r="Z4" s="10">
        <f>Baremos!E5*Baremos!$E$71</f>
        <v>960</v>
      </c>
    </row>
    <row r="5" spans="1:26">
      <c r="A5" s="11"/>
      <c r="B5" s="10">
        <v>3</v>
      </c>
      <c r="C5" s="10"/>
      <c r="D5" s="10">
        <f>Baremos!$E6*Baremos!$E$68</f>
        <v>360</v>
      </c>
      <c r="E5" s="10"/>
      <c r="F5" s="10">
        <f>Baremos!$E6*Baremos!$E$67</f>
        <v>600</v>
      </c>
      <c r="G5" s="10"/>
      <c r="H5" s="10">
        <f>Baremos!$E6*Baremos!$E$66</f>
        <v>780</v>
      </c>
      <c r="I5" s="10"/>
      <c r="J5" s="10">
        <f>Baremos!E6*Baremos!$E$65</f>
        <v>960</v>
      </c>
      <c r="K5" s="10"/>
      <c r="L5" s="10">
        <f>Baremos!E6*Baremos!$E$64</f>
        <v>1080</v>
      </c>
      <c r="M5" s="10"/>
      <c r="N5" s="10">
        <f>Baremos!E6*Baremos!$E$63</f>
        <v>1080</v>
      </c>
      <c r="O5" s="10"/>
      <c r="P5" s="10">
        <f>Baremos!E6*Baremos!$E$62</f>
        <v>1200</v>
      </c>
      <c r="Q5" s="10"/>
      <c r="R5" s="10">
        <f>Baremos!E6*Baremos!$E$69</f>
        <v>960</v>
      </c>
      <c r="S5" s="10"/>
      <c r="T5" s="10">
        <f>Baremos!E6*Baremos!$E$70</f>
        <v>840</v>
      </c>
      <c r="U5" s="10"/>
      <c r="V5" s="10">
        <f>Baremos!E6*Baremos!$E$71</f>
        <v>720</v>
      </c>
      <c r="W5" s="10"/>
      <c r="X5" s="10">
        <f>Baremos!E6*Baremos!$E$71</f>
        <v>720</v>
      </c>
      <c r="Y5" s="10"/>
      <c r="Z5" s="10">
        <f>Baremos!E6*Baremos!$E$71</f>
        <v>720</v>
      </c>
    </row>
    <row r="6" spans="1:26">
      <c r="A6" s="11"/>
      <c r="B6" s="10">
        <v>4</v>
      </c>
      <c r="C6" s="10"/>
      <c r="D6" s="10">
        <f>Baremos!$E7*Baremos!$E$68</f>
        <v>360</v>
      </c>
      <c r="E6" s="10"/>
      <c r="F6" s="10">
        <f>Baremos!$E7*Baremos!$E$67</f>
        <v>600</v>
      </c>
      <c r="G6" s="10"/>
      <c r="H6" s="10">
        <f>Baremos!$E7*Baremos!$E$66</f>
        <v>780</v>
      </c>
      <c r="I6" s="10"/>
      <c r="J6" s="10">
        <f>Baremos!E7*Baremos!$E$65</f>
        <v>960</v>
      </c>
      <c r="K6" s="10"/>
      <c r="L6" s="10">
        <f>Baremos!E7*Baremos!$E$64</f>
        <v>1080</v>
      </c>
      <c r="M6" s="10"/>
      <c r="N6" s="10">
        <f>Baremos!E7*Baremos!$E$63</f>
        <v>1080</v>
      </c>
      <c r="O6" s="10"/>
      <c r="P6" s="10">
        <f>Baremos!E7*Baremos!$E$62</f>
        <v>1200</v>
      </c>
      <c r="Q6" s="10"/>
      <c r="R6" s="10">
        <f>Baremos!E7*Baremos!$E$69</f>
        <v>960</v>
      </c>
      <c r="S6" s="10"/>
      <c r="T6" s="10">
        <f>Baremos!E7*Baremos!$E$70</f>
        <v>840</v>
      </c>
      <c r="U6" s="10"/>
      <c r="V6" s="10">
        <f>Baremos!E7*Baremos!$E$71</f>
        <v>720</v>
      </c>
      <c r="W6" s="10"/>
      <c r="X6" s="10">
        <f>Baremos!E7*Baremos!$E$71</f>
        <v>720</v>
      </c>
      <c r="Y6" s="10"/>
      <c r="Z6" s="10">
        <f>Baremos!E7*Baremos!$E$71</f>
        <v>720</v>
      </c>
    </row>
    <row r="7" spans="1:26">
      <c r="A7" s="11"/>
      <c r="B7" s="10">
        <v>5</v>
      </c>
      <c r="C7" s="10"/>
      <c r="D7" s="10">
        <f>Baremos!$E8*Baremos!$E$68</f>
        <v>240</v>
      </c>
      <c r="E7" s="10"/>
      <c r="F7" s="10">
        <f>Baremos!$E8*Baremos!$E$67</f>
        <v>400</v>
      </c>
      <c r="G7" s="10"/>
      <c r="H7" s="10">
        <f>Baremos!$E8*Baremos!$E$66</f>
        <v>520</v>
      </c>
      <c r="I7" s="10"/>
      <c r="J7" s="10">
        <f>Baremos!E8*Baremos!$E$65</f>
        <v>640</v>
      </c>
      <c r="K7" s="10"/>
      <c r="L7" s="10">
        <f>Baremos!E8*Baremos!$E$64</f>
        <v>720</v>
      </c>
      <c r="M7" s="10"/>
      <c r="N7" s="10">
        <f>Baremos!E8*Baremos!$E$63</f>
        <v>720</v>
      </c>
      <c r="O7" s="10"/>
      <c r="P7" s="10">
        <f>Baremos!E8*Baremos!$E$62</f>
        <v>800</v>
      </c>
      <c r="Q7" s="10"/>
      <c r="R7" s="10">
        <f>Baremos!E8*Baremos!$E$69</f>
        <v>640</v>
      </c>
      <c r="S7" s="10"/>
      <c r="T7" s="10">
        <f>Baremos!E8*Baremos!$E$70</f>
        <v>560</v>
      </c>
      <c r="U7" s="10"/>
      <c r="V7" s="10">
        <f>Baremos!E8*Baremos!$E$71</f>
        <v>480</v>
      </c>
      <c r="W7" s="10"/>
      <c r="X7" s="10">
        <f>Baremos!E8*Baremos!$E$71</f>
        <v>480</v>
      </c>
      <c r="Y7" s="10"/>
      <c r="Z7" s="10">
        <f>Baremos!E8*Baremos!$E$71</f>
        <v>480</v>
      </c>
    </row>
    <row r="8" spans="1:26">
      <c r="A8" s="11"/>
      <c r="B8" s="10">
        <v>6</v>
      </c>
      <c r="C8" s="10"/>
      <c r="D8" s="10">
        <f>Baremos!$E9*Baremos!$E$68</f>
        <v>240</v>
      </c>
      <c r="E8" s="10"/>
      <c r="F8" s="10">
        <f>Baremos!$E9*Baremos!$E$67</f>
        <v>400</v>
      </c>
      <c r="G8" s="10"/>
      <c r="H8" s="10">
        <f>Baremos!$E9*Baremos!$E$66</f>
        <v>520</v>
      </c>
      <c r="I8" s="10"/>
      <c r="J8" s="10">
        <f>Baremos!E9*Baremos!$E$65</f>
        <v>640</v>
      </c>
      <c r="K8" s="10"/>
      <c r="L8" s="10">
        <f>Baremos!E9*Baremos!$E$64</f>
        <v>720</v>
      </c>
      <c r="M8" s="10"/>
      <c r="N8" s="10">
        <f>Baremos!E9*Baremos!$E$63</f>
        <v>720</v>
      </c>
      <c r="O8" s="10"/>
      <c r="P8" s="10">
        <f>Baremos!E9*Baremos!$E$62</f>
        <v>800</v>
      </c>
      <c r="Q8" s="10"/>
      <c r="R8" s="10">
        <f>Baremos!E9*Baremos!$E$69</f>
        <v>640</v>
      </c>
      <c r="S8" s="10"/>
      <c r="T8" s="10">
        <f>Baremos!E9*Baremos!$E$70</f>
        <v>560</v>
      </c>
      <c r="U8" s="10"/>
      <c r="V8" s="10">
        <f>Baremos!E9*Baremos!$E$71</f>
        <v>480</v>
      </c>
      <c r="W8" s="10"/>
      <c r="X8" s="10">
        <f>Baremos!E9*Baremos!$E$71</f>
        <v>480</v>
      </c>
      <c r="Y8" s="10"/>
      <c r="Z8" s="10">
        <f>Baremos!E9*Baremos!$E$71</f>
        <v>480</v>
      </c>
    </row>
    <row r="9" spans="1:26">
      <c r="A9" s="11"/>
      <c r="B9" s="10">
        <v>7</v>
      </c>
      <c r="C9" s="10"/>
      <c r="D9" s="10">
        <f>Baremos!$E10*Baremos!$E$68</f>
        <v>240</v>
      </c>
      <c r="E9" s="10"/>
      <c r="F9" s="10">
        <f>Baremos!$E10*Baremos!$E$67</f>
        <v>400</v>
      </c>
      <c r="G9" s="10"/>
      <c r="H9" s="10">
        <f>Baremos!$E10*Baremos!$E$66</f>
        <v>520</v>
      </c>
      <c r="I9" s="10"/>
      <c r="J9" s="10">
        <f>Baremos!E10*Baremos!$E$65</f>
        <v>640</v>
      </c>
      <c r="K9" s="10"/>
      <c r="L9" s="10">
        <f>Baremos!E10*Baremos!$E$64</f>
        <v>720</v>
      </c>
      <c r="M9" s="10"/>
      <c r="N9" s="10">
        <f>Baremos!E10*Baremos!$E$63</f>
        <v>720</v>
      </c>
      <c r="O9" s="10"/>
      <c r="P9" s="10">
        <f>Baremos!E10*Baremos!$E$62</f>
        <v>800</v>
      </c>
      <c r="Q9" s="10"/>
      <c r="R9" s="10">
        <f>Baremos!E10*Baremos!$E$69</f>
        <v>640</v>
      </c>
      <c r="S9" s="10"/>
      <c r="T9" s="10">
        <f>Baremos!E10*Baremos!$E$70</f>
        <v>560</v>
      </c>
      <c r="U9" s="10"/>
      <c r="V9" s="10">
        <f>Baremos!E10*Baremos!$E$71</f>
        <v>480</v>
      </c>
      <c r="W9" s="10"/>
      <c r="X9" s="10">
        <f>Baremos!E10*Baremos!$E$71</f>
        <v>480</v>
      </c>
      <c r="Y9" s="10"/>
      <c r="Z9" s="10">
        <f>Baremos!E10*Baremos!$E$71</f>
        <v>480</v>
      </c>
    </row>
    <row r="10" spans="1:26">
      <c r="A10" s="11"/>
      <c r="B10" s="10">
        <v>8</v>
      </c>
      <c r="C10" s="10"/>
      <c r="D10" s="10">
        <f>Baremos!$E11*Baremos!$E$68</f>
        <v>240</v>
      </c>
      <c r="E10" s="10"/>
      <c r="F10" s="10">
        <f>Baremos!$E11*Baremos!$E$67</f>
        <v>400</v>
      </c>
      <c r="G10" s="10"/>
      <c r="H10" s="10">
        <f>Baremos!$E11*Baremos!$E$66</f>
        <v>520</v>
      </c>
      <c r="I10" s="10"/>
      <c r="J10" s="10">
        <f>Baremos!E11*Baremos!$E$65</f>
        <v>640</v>
      </c>
      <c r="K10" s="10"/>
      <c r="L10" s="10">
        <f>Baremos!E11*Baremos!$E$64</f>
        <v>720</v>
      </c>
      <c r="M10" s="10"/>
      <c r="N10" s="10">
        <f>Baremos!E11*Baremos!$E$63</f>
        <v>720</v>
      </c>
      <c r="O10" s="10"/>
      <c r="P10" s="10">
        <f>Baremos!E11*Baremos!$E$62</f>
        <v>800</v>
      </c>
      <c r="Q10" s="10"/>
      <c r="R10" s="10">
        <f>Baremos!E11*Baremos!$E$69</f>
        <v>640</v>
      </c>
      <c r="S10" s="10"/>
      <c r="T10" s="10">
        <f>Baremos!E11*Baremos!$E$70</f>
        <v>560</v>
      </c>
      <c r="U10" s="10"/>
      <c r="V10" s="10">
        <f>Baremos!E11*Baremos!$E$71</f>
        <v>480</v>
      </c>
      <c r="W10" s="10"/>
      <c r="X10" s="10">
        <f>Baremos!E11*Baremos!$E$71</f>
        <v>480</v>
      </c>
      <c r="Y10" s="10"/>
      <c r="Z10" s="10">
        <f>Baremos!E11*Baremos!$E$71</f>
        <v>480</v>
      </c>
    </row>
    <row r="11" spans="1:26">
      <c r="A11" s="10"/>
      <c r="B11" s="10">
        <v>9</v>
      </c>
      <c r="C11" s="10"/>
      <c r="D11" s="10">
        <f>Baremos!$E12*Baremos!$E$68</f>
        <v>120</v>
      </c>
      <c r="E11" s="10"/>
      <c r="F11" s="10">
        <f>Baremos!$E12*Baremos!$E$67</f>
        <v>200</v>
      </c>
      <c r="G11" s="10"/>
      <c r="H11" s="10">
        <f>Baremos!$E12*Baremos!$E$66</f>
        <v>260</v>
      </c>
      <c r="I11" s="10"/>
      <c r="J11" s="10">
        <f>Baremos!E12*Baremos!$E$65</f>
        <v>320</v>
      </c>
      <c r="K11" s="10"/>
      <c r="L11" s="10">
        <f>Baremos!E12*Baremos!$E$64</f>
        <v>360</v>
      </c>
      <c r="M11" s="10"/>
      <c r="N11" s="10">
        <f>Baremos!E12*Baremos!$E$63</f>
        <v>360</v>
      </c>
      <c r="O11" s="10"/>
      <c r="P11" s="10">
        <f>Baremos!E12*Baremos!$E$62</f>
        <v>400</v>
      </c>
      <c r="Q11" s="10"/>
      <c r="R11" s="10">
        <f>Baremos!E12*Baremos!$E$69</f>
        <v>320</v>
      </c>
      <c r="S11" s="10"/>
      <c r="T11" s="10">
        <f>Baremos!E12*Baremos!$E$70</f>
        <v>280</v>
      </c>
      <c r="U11" s="10"/>
      <c r="V11" s="10">
        <f>Baremos!E12*Baremos!$E$71</f>
        <v>240</v>
      </c>
      <c r="W11" s="10"/>
      <c r="X11" s="10">
        <f>Baremos!E12*Baremos!$E$71</f>
        <v>240</v>
      </c>
      <c r="Y11" s="10"/>
      <c r="Z11" s="10">
        <f>Baremos!E12*Baremos!$E$71</f>
        <v>240</v>
      </c>
    </row>
    <row r="12" spans="1:26">
      <c r="A12" s="10"/>
      <c r="B12" s="10">
        <v>10</v>
      </c>
      <c r="C12" s="10"/>
      <c r="D12" s="10">
        <f>Baremos!$E13*Baremos!$E$68</f>
        <v>120</v>
      </c>
      <c r="E12" s="10"/>
      <c r="F12" s="10">
        <f>Baremos!$E13*Baremos!$E$67</f>
        <v>200</v>
      </c>
      <c r="G12" s="10"/>
      <c r="H12" s="10">
        <f>Baremos!$E13*Baremos!$E$66</f>
        <v>260</v>
      </c>
      <c r="I12" s="10"/>
      <c r="J12" s="10">
        <f>Baremos!E13*Baremos!$E$65</f>
        <v>320</v>
      </c>
      <c r="K12" s="10"/>
      <c r="L12" s="10">
        <f>Baremos!E13*Baremos!$E$64</f>
        <v>360</v>
      </c>
      <c r="M12" s="10"/>
      <c r="N12" s="10">
        <f>Baremos!E13*Baremos!$E$63</f>
        <v>360</v>
      </c>
      <c r="O12" s="10"/>
      <c r="P12" s="10">
        <f>Baremos!E13*Baremos!$E$62</f>
        <v>400</v>
      </c>
      <c r="Q12" s="10"/>
      <c r="R12" s="10">
        <f>Baremos!E13*Baremos!$E$69</f>
        <v>320</v>
      </c>
      <c r="S12" s="10"/>
      <c r="T12" s="10">
        <f>Baremos!E13*Baremos!$E$70</f>
        <v>280</v>
      </c>
      <c r="U12" s="10"/>
      <c r="V12" s="10">
        <f>Baremos!E13*Baremos!$E$71</f>
        <v>240</v>
      </c>
      <c r="W12" s="10"/>
      <c r="X12" s="10">
        <f>Baremos!E13*Baremos!$E$71</f>
        <v>240</v>
      </c>
      <c r="Y12" s="10"/>
      <c r="Z12" s="10">
        <f>Baremos!E13*Baremos!$E$71</f>
        <v>240</v>
      </c>
    </row>
    <row r="13" spans="1:26">
      <c r="A13" s="10"/>
      <c r="B13" s="10">
        <v>11</v>
      </c>
      <c r="C13" s="10"/>
      <c r="D13" s="10">
        <f>Baremos!$E14*Baremos!$E$68</f>
        <v>120</v>
      </c>
      <c r="E13" s="10"/>
      <c r="F13" s="10">
        <f>Baremos!$E14*Baremos!$E$67</f>
        <v>200</v>
      </c>
      <c r="G13" s="10"/>
      <c r="H13" s="10">
        <f>Baremos!$E14*Baremos!$E$66</f>
        <v>260</v>
      </c>
      <c r="I13" s="10"/>
      <c r="J13" s="10">
        <f>Baremos!E14*Baremos!$E$65</f>
        <v>320</v>
      </c>
      <c r="K13" s="10"/>
      <c r="L13" s="10">
        <f>Baremos!E14*Baremos!$E$64</f>
        <v>360</v>
      </c>
      <c r="M13" s="10"/>
      <c r="N13" s="10">
        <f>Baremos!E14*Baremos!$E$63</f>
        <v>360</v>
      </c>
      <c r="O13" s="10"/>
      <c r="P13" s="10">
        <f>Baremos!E14*Baremos!$E$62</f>
        <v>400</v>
      </c>
      <c r="Q13" s="10"/>
      <c r="R13" s="10">
        <f>Baremos!E14*Baremos!$E$69</f>
        <v>320</v>
      </c>
      <c r="S13" s="10"/>
      <c r="T13" s="10">
        <f>Baremos!E14*Baremos!$E$70</f>
        <v>280</v>
      </c>
      <c r="U13" s="10"/>
      <c r="V13" s="10">
        <f>Baremos!E14*Baremos!$E$71</f>
        <v>240</v>
      </c>
      <c r="W13" s="10"/>
      <c r="X13" s="10">
        <f>Baremos!E14*Baremos!$E$71</f>
        <v>240</v>
      </c>
      <c r="Y13" s="10"/>
      <c r="Z13" s="10">
        <f>Baremos!E14*Baremos!$E$71</f>
        <v>240</v>
      </c>
    </row>
    <row r="14" spans="1:26">
      <c r="A14" s="10"/>
      <c r="B14" s="10">
        <v>12</v>
      </c>
      <c r="C14" s="10"/>
      <c r="D14" s="10">
        <f>Baremos!$E15*Baremos!$E$68</f>
        <v>120</v>
      </c>
      <c r="E14" s="10"/>
      <c r="F14" s="10">
        <f>Baremos!$E15*Baremos!$E$67</f>
        <v>200</v>
      </c>
      <c r="G14" s="10"/>
      <c r="H14" s="10">
        <f>Baremos!$E15*Baremos!$E$66</f>
        <v>260</v>
      </c>
      <c r="I14" s="10"/>
      <c r="J14" s="10">
        <f>Baremos!E15*Baremos!$E$65</f>
        <v>320</v>
      </c>
      <c r="K14" s="10"/>
      <c r="L14" s="10">
        <f>Baremos!E15*Baremos!$E$64</f>
        <v>360</v>
      </c>
      <c r="M14" s="10"/>
      <c r="N14" s="10">
        <f>Baremos!E15*Baremos!$E$63</f>
        <v>360</v>
      </c>
      <c r="O14" s="10"/>
      <c r="P14" s="10">
        <f>Baremos!E15*Baremos!$E$62</f>
        <v>400</v>
      </c>
      <c r="Q14" s="10"/>
      <c r="R14" s="10">
        <f>Baremos!E15*Baremos!$E$69</f>
        <v>320</v>
      </c>
      <c r="S14" s="10"/>
      <c r="T14" s="10">
        <f>Baremos!E15*Baremos!$E$70</f>
        <v>280</v>
      </c>
      <c r="U14" s="10"/>
      <c r="V14" s="10">
        <f>Baremos!E15*Baremos!$E$71</f>
        <v>240</v>
      </c>
      <c r="W14" s="10"/>
      <c r="X14" s="10">
        <f>Baremos!E15*Baremos!$E$71</f>
        <v>240</v>
      </c>
      <c r="Y14" s="10"/>
      <c r="Z14" s="10">
        <f>Baremos!E15*Baremos!$E$71</f>
        <v>240</v>
      </c>
    </row>
    <row r="15" spans="1:26">
      <c r="A15" s="11"/>
      <c r="B15" s="10">
        <v>13</v>
      </c>
      <c r="C15" s="10"/>
      <c r="D15" s="10">
        <f>Baremos!$E16*Baremos!$E$68</f>
        <v>120</v>
      </c>
      <c r="E15" s="10"/>
      <c r="F15" s="10">
        <f>Baremos!$E16*Baremos!$E$67</f>
        <v>200</v>
      </c>
      <c r="G15" s="10"/>
      <c r="H15" s="10">
        <f>Baremos!$E16*Baremos!$E$66</f>
        <v>260</v>
      </c>
      <c r="I15" s="10"/>
      <c r="J15" s="10">
        <f>Baremos!E16*Baremos!$E$65</f>
        <v>320</v>
      </c>
      <c r="K15" s="10"/>
      <c r="L15" s="10">
        <f>Baremos!E16*Baremos!$E$64</f>
        <v>360</v>
      </c>
      <c r="M15" s="10"/>
      <c r="N15" s="10">
        <f>Baremos!E16*Baremos!$E$63</f>
        <v>360</v>
      </c>
      <c r="O15" s="10"/>
      <c r="P15" s="10">
        <f>Baremos!E16*Baremos!$E$62</f>
        <v>400</v>
      </c>
      <c r="Q15" s="10"/>
      <c r="R15" s="10">
        <f>Baremos!E16*Baremos!$E$69</f>
        <v>320</v>
      </c>
      <c r="S15" s="10"/>
      <c r="T15" s="10">
        <f>Baremos!E16*Baremos!$E$70</f>
        <v>280</v>
      </c>
      <c r="U15" s="10"/>
      <c r="V15" s="10">
        <f>Baremos!E16*Baremos!$E$71</f>
        <v>240</v>
      </c>
      <c r="W15" s="10"/>
      <c r="X15" s="10">
        <f>Baremos!E16*Baremos!$E$71</f>
        <v>240</v>
      </c>
      <c r="Y15" s="10"/>
      <c r="Z15" s="10">
        <f>Baremos!E16*Baremos!$E$71</f>
        <v>240</v>
      </c>
    </row>
    <row r="16" spans="1:26">
      <c r="A16" s="11"/>
      <c r="B16" s="10">
        <v>14</v>
      </c>
      <c r="C16" s="10"/>
      <c r="D16" s="10">
        <f>Baremos!$E17*Baremos!$E$68</f>
        <v>120</v>
      </c>
      <c r="E16" s="10"/>
      <c r="F16" s="10">
        <f>Baremos!$E17*Baremos!$E$67</f>
        <v>200</v>
      </c>
      <c r="G16" s="10"/>
      <c r="H16" s="10">
        <f>Baremos!$E17*Baremos!$E$66</f>
        <v>260</v>
      </c>
      <c r="I16" s="10"/>
      <c r="J16" s="10">
        <f>Baremos!E17*Baremos!$E$65</f>
        <v>320</v>
      </c>
      <c r="K16" s="10"/>
      <c r="L16" s="10">
        <f>Baremos!E17*Baremos!$E$64</f>
        <v>360</v>
      </c>
      <c r="M16" s="10"/>
      <c r="N16" s="10">
        <f>Baremos!E17*Baremos!$E$63</f>
        <v>360</v>
      </c>
      <c r="O16" s="10"/>
      <c r="P16" s="10">
        <f>Baremos!E17*Baremos!$E$62</f>
        <v>400</v>
      </c>
      <c r="Q16" s="10"/>
      <c r="R16" s="10">
        <f>Baremos!E17*Baremos!$E$69</f>
        <v>320</v>
      </c>
      <c r="S16" s="10"/>
      <c r="T16" s="10">
        <f>Baremos!E17*Baremos!$E$70</f>
        <v>280</v>
      </c>
      <c r="U16" s="10"/>
      <c r="V16" s="10">
        <f>Baremos!E17*Baremos!$E$71</f>
        <v>240</v>
      </c>
      <c r="W16" s="10"/>
      <c r="X16" s="10">
        <f>Baremos!E17*Baremos!$E$71</f>
        <v>240</v>
      </c>
      <c r="Y16" s="10"/>
      <c r="Z16" s="10">
        <f>Baremos!E17*Baremos!$E$71</f>
        <v>240</v>
      </c>
    </row>
    <row r="17" spans="1:26">
      <c r="A17" s="11"/>
      <c r="B17" s="10">
        <v>15</v>
      </c>
      <c r="C17" s="10"/>
      <c r="D17" s="10">
        <f>Baremos!$E18*Baremos!$E$68</f>
        <v>120</v>
      </c>
      <c r="E17" s="10"/>
      <c r="F17" s="10">
        <f>Baremos!$E18*Baremos!$E$67</f>
        <v>200</v>
      </c>
      <c r="G17" s="10"/>
      <c r="H17" s="10">
        <f>Baremos!$E18*Baremos!$E$66</f>
        <v>260</v>
      </c>
      <c r="I17" s="10"/>
      <c r="J17" s="10">
        <f>Baremos!E18*Baremos!$E$65</f>
        <v>320</v>
      </c>
      <c r="K17" s="10"/>
      <c r="L17" s="10">
        <f>Baremos!E18*Baremos!$E$64</f>
        <v>360</v>
      </c>
      <c r="M17" s="10"/>
      <c r="N17" s="10">
        <f>Baremos!E18*Baremos!$E$63</f>
        <v>360</v>
      </c>
      <c r="O17" s="10"/>
      <c r="P17" s="10">
        <f>Baremos!E18*Baremos!$E$62</f>
        <v>400</v>
      </c>
      <c r="Q17" s="10"/>
      <c r="R17" s="10">
        <f>Baremos!E18*Baremos!$E$69</f>
        <v>320</v>
      </c>
      <c r="S17" s="10"/>
      <c r="T17" s="10">
        <f>Baremos!E18*Baremos!$E$70</f>
        <v>280</v>
      </c>
      <c r="U17" s="10"/>
      <c r="V17" s="10">
        <f>Baremos!E18*Baremos!$E$71</f>
        <v>240</v>
      </c>
      <c r="W17" s="10"/>
      <c r="X17" s="10">
        <f>Baremos!E18*Baremos!$E$71</f>
        <v>240</v>
      </c>
      <c r="Y17" s="10"/>
      <c r="Z17" s="10">
        <f>Baremos!E18*Baremos!$E$71</f>
        <v>240</v>
      </c>
    </row>
    <row r="18" spans="1:26">
      <c r="A18" s="11"/>
      <c r="B18" s="10">
        <v>16</v>
      </c>
      <c r="C18" s="10"/>
      <c r="D18" s="10">
        <f>Baremos!$E19*Baremos!$E$68</f>
        <v>120</v>
      </c>
      <c r="E18" s="10"/>
      <c r="F18" s="10">
        <f>Baremos!$E19*Baremos!$E$67</f>
        <v>200</v>
      </c>
      <c r="G18" s="10"/>
      <c r="H18" s="10">
        <f>Baremos!$E19*Baremos!$E$66</f>
        <v>260</v>
      </c>
      <c r="I18" s="10"/>
      <c r="J18" s="10">
        <f>Baremos!E19*Baremos!$E$65</f>
        <v>320</v>
      </c>
      <c r="K18" s="10"/>
      <c r="L18" s="10">
        <f>Baremos!E19*Baremos!$E$64</f>
        <v>360</v>
      </c>
      <c r="M18" s="10"/>
      <c r="N18" s="10">
        <f>Baremos!E19*Baremos!$E$63</f>
        <v>360</v>
      </c>
      <c r="O18" s="10"/>
      <c r="P18" s="10">
        <f>Baremos!E19*Baremos!$E$62</f>
        <v>400</v>
      </c>
      <c r="Q18" s="10"/>
      <c r="R18" s="10">
        <f>Baremos!E19*Baremos!$E$69</f>
        <v>320</v>
      </c>
      <c r="S18" s="10"/>
      <c r="T18" s="10">
        <f>Baremos!E19*Baremos!$E$70</f>
        <v>280</v>
      </c>
      <c r="U18" s="10"/>
      <c r="V18" s="10">
        <f>Baremos!E19*Baremos!$E$71</f>
        <v>240</v>
      </c>
      <c r="W18" s="10"/>
      <c r="X18" s="10">
        <f>Baremos!E19*Baremos!$E$71</f>
        <v>240</v>
      </c>
      <c r="Y18" s="10"/>
      <c r="Z18" s="10">
        <f>Baremos!E19*Baremos!$E$71</f>
        <v>240</v>
      </c>
    </row>
    <row r="19" spans="1:26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>
      <c r="A20" s="10"/>
      <c r="B20" s="10"/>
      <c r="C20" s="11" t="s">
        <v>18</v>
      </c>
      <c r="D20" s="11"/>
      <c r="E20" s="11" t="s">
        <v>18</v>
      </c>
      <c r="F20" s="11"/>
      <c r="G20" s="11" t="s">
        <v>18</v>
      </c>
      <c r="H20" s="11"/>
      <c r="I20" s="11" t="s">
        <v>18</v>
      </c>
      <c r="J20" s="11"/>
      <c r="K20" s="11" t="s">
        <v>18</v>
      </c>
      <c r="L20" s="11"/>
      <c r="M20" s="11" t="s">
        <v>18</v>
      </c>
      <c r="N20" s="11"/>
      <c r="O20" s="11" t="s">
        <v>18</v>
      </c>
      <c r="P20" s="11"/>
      <c r="Q20" s="11" t="s">
        <v>18</v>
      </c>
      <c r="R20" s="11"/>
      <c r="S20" s="11" t="s">
        <v>18</v>
      </c>
      <c r="T20" s="11"/>
      <c r="U20" s="11" t="s">
        <v>18</v>
      </c>
      <c r="V20" s="11"/>
      <c r="W20" s="11" t="s">
        <v>18</v>
      </c>
      <c r="X20" s="11"/>
      <c r="Y20" s="11" t="s">
        <v>18</v>
      </c>
      <c r="Z20" s="11"/>
    </row>
    <row r="21" spans="1:26" ht="15.75">
      <c r="A21" s="58" t="s">
        <v>387</v>
      </c>
      <c r="B21" s="10" t="s">
        <v>373</v>
      </c>
      <c r="C21" s="53" t="s">
        <v>198</v>
      </c>
      <c r="D21" s="54" t="s">
        <v>340</v>
      </c>
      <c r="E21" s="53" t="s">
        <v>71</v>
      </c>
      <c r="F21" s="54" t="s">
        <v>340</v>
      </c>
      <c r="G21" s="53" t="s">
        <v>49</v>
      </c>
      <c r="H21" s="54" t="s">
        <v>340</v>
      </c>
      <c r="I21" s="53" t="s">
        <v>40</v>
      </c>
      <c r="J21" s="54" t="s">
        <v>340</v>
      </c>
      <c r="K21" s="53" t="s">
        <v>17</v>
      </c>
      <c r="L21" s="54" t="s">
        <v>340</v>
      </c>
      <c r="M21" s="53" t="s">
        <v>60</v>
      </c>
      <c r="N21" s="54" t="s">
        <v>340</v>
      </c>
      <c r="O21" s="53" t="s">
        <v>20</v>
      </c>
      <c r="P21" s="54" t="s">
        <v>340</v>
      </c>
      <c r="Q21" s="53" t="s">
        <v>26</v>
      </c>
      <c r="R21" s="54" t="s">
        <v>340</v>
      </c>
      <c r="S21" s="53" t="s">
        <v>58</v>
      </c>
      <c r="T21" s="54" t="s">
        <v>340</v>
      </c>
      <c r="U21" s="53" t="s">
        <v>51</v>
      </c>
      <c r="V21" s="54" t="s">
        <v>340</v>
      </c>
      <c r="W21" s="53" t="s">
        <v>46</v>
      </c>
      <c r="X21" s="54" t="s">
        <v>340</v>
      </c>
      <c r="Y21" s="53" t="s">
        <v>64</v>
      </c>
      <c r="Z21" s="54" t="s">
        <v>340</v>
      </c>
    </row>
    <row r="22" spans="1:26">
      <c r="A22" s="10"/>
      <c r="B22" s="10">
        <v>1</v>
      </c>
      <c r="C22" s="10"/>
      <c r="D22" s="10">
        <f>D3</f>
        <v>600</v>
      </c>
      <c r="E22" s="10"/>
      <c r="F22" s="10">
        <f>F3</f>
        <v>1000</v>
      </c>
      <c r="G22" s="10"/>
      <c r="H22" s="10">
        <f>H3</f>
        <v>1300</v>
      </c>
      <c r="I22" s="10"/>
      <c r="J22" s="10">
        <f>J3</f>
        <v>1600</v>
      </c>
      <c r="K22" s="10"/>
      <c r="L22" s="10">
        <f>L3</f>
        <v>1800</v>
      </c>
      <c r="M22" s="10"/>
      <c r="N22" s="10">
        <f>N3</f>
        <v>1800</v>
      </c>
      <c r="O22" s="10"/>
      <c r="P22" s="10">
        <f>P3</f>
        <v>2000</v>
      </c>
      <c r="Q22" s="10"/>
      <c r="R22" s="10">
        <f>R3</f>
        <v>1600</v>
      </c>
      <c r="S22" s="10"/>
      <c r="T22" s="10">
        <f>T3</f>
        <v>1400</v>
      </c>
      <c r="U22" s="10"/>
      <c r="V22" s="10">
        <f>V3</f>
        <v>1200</v>
      </c>
      <c r="W22" s="10"/>
      <c r="X22" s="10">
        <f>X3</f>
        <v>1200</v>
      </c>
      <c r="Y22" s="10"/>
      <c r="Z22" s="10">
        <f>Z3</f>
        <v>1200</v>
      </c>
    </row>
    <row r="23" spans="1:26">
      <c r="A23" s="10"/>
      <c r="B23" s="10">
        <v>2</v>
      </c>
      <c r="C23" s="10"/>
      <c r="D23" s="10">
        <f>D4</f>
        <v>480</v>
      </c>
      <c r="E23" s="10"/>
      <c r="F23" s="10">
        <f>F4</f>
        <v>800</v>
      </c>
      <c r="G23" s="10"/>
      <c r="H23" s="10">
        <f>H4</f>
        <v>1040</v>
      </c>
      <c r="I23" s="10"/>
      <c r="J23" s="10">
        <f>J4</f>
        <v>1280</v>
      </c>
      <c r="K23" s="10"/>
      <c r="L23" s="10">
        <f>L4</f>
        <v>1440</v>
      </c>
      <c r="M23" s="10"/>
      <c r="N23" s="10">
        <f>N4</f>
        <v>1440</v>
      </c>
      <c r="O23" s="10"/>
      <c r="P23" s="10">
        <f>P4</f>
        <v>1600</v>
      </c>
      <c r="Q23" s="10"/>
      <c r="R23" s="10">
        <f>R4</f>
        <v>1280</v>
      </c>
      <c r="S23" s="10"/>
      <c r="T23" s="10">
        <f>T4</f>
        <v>1120</v>
      </c>
      <c r="U23" s="10"/>
      <c r="V23" s="10">
        <f>V4</f>
        <v>960</v>
      </c>
      <c r="W23" s="10"/>
      <c r="X23" s="10">
        <f>X4</f>
        <v>960</v>
      </c>
      <c r="Y23" s="10"/>
      <c r="Z23" s="10">
        <f>Z4</f>
        <v>960</v>
      </c>
    </row>
    <row r="24" spans="1:26">
      <c r="A24" s="10"/>
      <c r="B24" s="10">
        <v>3</v>
      </c>
      <c r="C24" s="10"/>
      <c r="D24" s="10">
        <f>D5</f>
        <v>360</v>
      </c>
      <c r="E24" s="10"/>
      <c r="F24" s="10">
        <f>F5</f>
        <v>600</v>
      </c>
      <c r="G24" s="10"/>
      <c r="H24" s="10">
        <f>H5</f>
        <v>780</v>
      </c>
      <c r="I24" s="10"/>
      <c r="J24" s="10">
        <f>J5</f>
        <v>960</v>
      </c>
      <c r="K24" s="10"/>
      <c r="L24" s="10">
        <f>L5</f>
        <v>1080</v>
      </c>
      <c r="M24" s="10"/>
      <c r="N24" s="10">
        <f>N5</f>
        <v>1080</v>
      </c>
      <c r="O24" s="10"/>
      <c r="P24" s="10">
        <f>P5</f>
        <v>1200</v>
      </c>
      <c r="Q24" s="10"/>
      <c r="R24" s="10">
        <f>R5</f>
        <v>960</v>
      </c>
      <c r="S24" s="10"/>
      <c r="T24" s="10">
        <f>T5</f>
        <v>840</v>
      </c>
      <c r="U24" s="10"/>
      <c r="V24" s="10">
        <f>V5</f>
        <v>720</v>
      </c>
      <c r="W24" s="10"/>
      <c r="X24" s="10">
        <f>X5</f>
        <v>720</v>
      </c>
      <c r="Y24" s="10"/>
      <c r="Z24" s="10">
        <f>Z5</f>
        <v>720</v>
      </c>
    </row>
    <row r="25" spans="1:26">
      <c r="A25" s="10"/>
      <c r="B25" s="10">
        <v>4</v>
      </c>
      <c r="C25" s="10"/>
      <c r="D25" s="10">
        <f>D6</f>
        <v>360</v>
      </c>
      <c r="E25" s="10"/>
      <c r="F25" s="10">
        <f>F6</f>
        <v>600</v>
      </c>
      <c r="G25" s="10"/>
      <c r="H25" s="10">
        <f>H6</f>
        <v>780</v>
      </c>
      <c r="I25" s="10"/>
      <c r="J25" s="10">
        <f>J6</f>
        <v>960</v>
      </c>
      <c r="K25" s="10"/>
      <c r="L25" s="10">
        <f>L6</f>
        <v>1080</v>
      </c>
      <c r="M25" s="10"/>
      <c r="N25" s="10">
        <f>N6</f>
        <v>1080</v>
      </c>
      <c r="O25" s="10"/>
      <c r="P25" s="10">
        <f>P6</f>
        <v>1200</v>
      </c>
      <c r="Q25" s="10"/>
      <c r="R25" s="10">
        <f>R6</f>
        <v>960</v>
      </c>
      <c r="S25" s="10"/>
      <c r="T25" s="10">
        <f>T6</f>
        <v>840</v>
      </c>
      <c r="U25" s="10"/>
      <c r="V25" s="10">
        <f>V6</f>
        <v>720</v>
      </c>
      <c r="W25" s="10"/>
      <c r="X25" s="10">
        <f>X6</f>
        <v>720</v>
      </c>
      <c r="Y25" s="10"/>
      <c r="Z25" s="10">
        <f>Z6</f>
        <v>720</v>
      </c>
    </row>
    <row r="26" spans="1:26">
      <c r="A26" s="11"/>
      <c r="B26" s="10">
        <v>5</v>
      </c>
      <c r="C26" s="10"/>
      <c r="D26" s="10">
        <f>D7</f>
        <v>240</v>
      </c>
      <c r="E26" s="10"/>
      <c r="F26" s="10">
        <f>F7</f>
        <v>400</v>
      </c>
      <c r="G26" s="10"/>
      <c r="H26" s="10">
        <f>H7</f>
        <v>520</v>
      </c>
      <c r="I26" s="10"/>
      <c r="J26" s="10">
        <f>J7</f>
        <v>640</v>
      </c>
      <c r="K26" s="10"/>
      <c r="L26" s="10">
        <f>L7</f>
        <v>720</v>
      </c>
      <c r="M26" s="10"/>
      <c r="N26" s="10">
        <f>N7</f>
        <v>720</v>
      </c>
      <c r="O26" s="10"/>
      <c r="P26" s="10">
        <f>P7</f>
        <v>800</v>
      </c>
      <c r="Q26" s="10"/>
      <c r="R26" s="10">
        <f>R7</f>
        <v>640</v>
      </c>
      <c r="S26" s="10"/>
      <c r="T26" s="10">
        <f>T7</f>
        <v>560</v>
      </c>
      <c r="U26" s="10"/>
      <c r="V26" s="10">
        <f>V7</f>
        <v>480</v>
      </c>
      <c r="W26" s="10"/>
      <c r="X26" s="10">
        <f>X7</f>
        <v>480</v>
      </c>
      <c r="Y26" s="10"/>
      <c r="Z26" s="10">
        <f>Z7</f>
        <v>480</v>
      </c>
    </row>
    <row r="27" spans="1:26">
      <c r="A27" s="11"/>
      <c r="B27" s="10">
        <v>6</v>
      </c>
      <c r="C27" s="10"/>
      <c r="D27" s="10">
        <f>D8</f>
        <v>240</v>
      </c>
      <c r="E27" s="10"/>
      <c r="F27" s="10">
        <f>F8</f>
        <v>400</v>
      </c>
      <c r="G27" s="10"/>
      <c r="H27" s="10">
        <f>H8</f>
        <v>520</v>
      </c>
      <c r="I27" s="10"/>
      <c r="J27" s="10">
        <f>J8</f>
        <v>640</v>
      </c>
      <c r="K27" s="10"/>
      <c r="L27" s="10">
        <f>L8</f>
        <v>720</v>
      </c>
      <c r="M27" s="10"/>
      <c r="N27" s="10">
        <f>N8</f>
        <v>720</v>
      </c>
      <c r="O27" s="10"/>
      <c r="P27" s="10">
        <f>P8</f>
        <v>800</v>
      </c>
      <c r="Q27" s="10"/>
      <c r="R27" s="10">
        <f>R8</f>
        <v>640</v>
      </c>
      <c r="S27" s="10"/>
      <c r="T27" s="10">
        <f>T8</f>
        <v>560</v>
      </c>
      <c r="U27" s="10"/>
      <c r="V27" s="10">
        <f>V8</f>
        <v>480</v>
      </c>
      <c r="W27" s="10"/>
      <c r="X27" s="10">
        <f>X8</f>
        <v>480</v>
      </c>
      <c r="Y27" s="10"/>
      <c r="Z27" s="10">
        <f>Z8</f>
        <v>480</v>
      </c>
    </row>
    <row r="28" spans="1:26">
      <c r="A28" s="11"/>
      <c r="B28" s="10">
        <v>7</v>
      </c>
      <c r="C28" s="10"/>
      <c r="D28" s="10">
        <f>D9</f>
        <v>240</v>
      </c>
      <c r="E28" s="10"/>
      <c r="F28" s="10">
        <f>F9</f>
        <v>400</v>
      </c>
      <c r="G28" s="10"/>
      <c r="H28" s="10">
        <f>H9</f>
        <v>520</v>
      </c>
      <c r="I28" s="10"/>
      <c r="J28" s="10">
        <f>J9</f>
        <v>640</v>
      </c>
      <c r="K28" s="10"/>
      <c r="L28" s="10">
        <f>L9</f>
        <v>720</v>
      </c>
      <c r="M28" s="10"/>
      <c r="N28" s="10">
        <f>N9</f>
        <v>720</v>
      </c>
      <c r="O28" s="10"/>
      <c r="P28" s="10">
        <f>P9</f>
        <v>800</v>
      </c>
      <c r="Q28" s="10"/>
      <c r="R28" s="10">
        <f>R9</f>
        <v>640</v>
      </c>
      <c r="S28" s="10"/>
      <c r="T28" s="10">
        <f>T9</f>
        <v>560</v>
      </c>
      <c r="U28" s="10"/>
      <c r="V28" s="10">
        <f>V9</f>
        <v>480</v>
      </c>
      <c r="W28" s="10"/>
      <c r="X28" s="10">
        <f>X9</f>
        <v>480</v>
      </c>
      <c r="Y28" s="10"/>
      <c r="Z28" s="10">
        <f>Z9</f>
        <v>480</v>
      </c>
    </row>
    <row r="29" spans="1:26">
      <c r="A29" s="11"/>
      <c r="B29" s="10">
        <v>8</v>
      </c>
      <c r="C29" s="10"/>
      <c r="D29" s="10">
        <f>D10</f>
        <v>240</v>
      </c>
      <c r="E29" s="10"/>
      <c r="F29" s="10">
        <f>F10</f>
        <v>400</v>
      </c>
      <c r="G29" s="10"/>
      <c r="H29" s="10">
        <f>H10</f>
        <v>520</v>
      </c>
      <c r="I29" s="10"/>
      <c r="J29" s="10">
        <f>J10</f>
        <v>640</v>
      </c>
      <c r="K29" s="10"/>
      <c r="L29" s="10">
        <f>L10</f>
        <v>720</v>
      </c>
      <c r="M29" s="10"/>
      <c r="N29" s="10">
        <f>N10</f>
        <v>720</v>
      </c>
      <c r="O29" s="10"/>
      <c r="P29" s="10">
        <f>P10</f>
        <v>800</v>
      </c>
      <c r="Q29" s="10"/>
      <c r="R29" s="10">
        <f>R10</f>
        <v>640</v>
      </c>
      <c r="S29" s="10"/>
      <c r="T29" s="10">
        <f>T10</f>
        <v>560</v>
      </c>
      <c r="U29" s="10"/>
      <c r="V29" s="10">
        <f>V10</f>
        <v>480</v>
      </c>
      <c r="W29" s="10"/>
      <c r="X29" s="10">
        <f>X10</f>
        <v>480</v>
      </c>
      <c r="Y29" s="10"/>
      <c r="Z29" s="10">
        <f>Z10</f>
        <v>480</v>
      </c>
    </row>
    <row r="30" spans="1:26">
      <c r="A30" s="10"/>
      <c r="B30" s="10">
        <v>9</v>
      </c>
      <c r="C30" s="10"/>
      <c r="D30" s="10">
        <f>D11</f>
        <v>120</v>
      </c>
      <c r="E30" s="10"/>
      <c r="F30" s="10">
        <f>F11</f>
        <v>200</v>
      </c>
      <c r="G30" s="10"/>
      <c r="H30" s="10">
        <f>H11</f>
        <v>260</v>
      </c>
      <c r="I30" s="10"/>
      <c r="J30" s="10">
        <f>J11</f>
        <v>320</v>
      </c>
      <c r="K30" s="10"/>
      <c r="L30" s="10">
        <f>L11</f>
        <v>360</v>
      </c>
      <c r="M30" s="10"/>
      <c r="N30" s="10">
        <f>N11</f>
        <v>360</v>
      </c>
      <c r="O30" s="10"/>
      <c r="P30" s="10">
        <f>P11</f>
        <v>400</v>
      </c>
      <c r="Q30" s="10"/>
      <c r="R30" s="10">
        <f>R11</f>
        <v>320</v>
      </c>
      <c r="S30" s="10"/>
      <c r="T30" s="10">
        <f>T11</f>
        <v>280</v>
      </c>
      <c r="U30" s="10"/>
      <c r="V30" s="10">
        <f>V11</f>
        <v>240</v>
      </c>
      <c r="W30" s="10"/>
      <c r="X30" s="10">
        <f>X11</f>
        <v>240</v>
      </c>
      <c r="Y30" s="10"/>
      <c r="Z30" s="10">
        <f>Z11</f>
        <v>240</v>
      </c>
    </row>
    <row r="31" spans="1:26">
      <c r="A31" s="10"/>
      <c r="B31" s="10">
        <v>10</v>
      </c>
      <c r="C31" s="10"/>
      <c r="D31" s="10">
        <f>D12</f>
        <v>120</v>
      </c>
      <c r="E31" s="10"/>
      <c r="F31" s="10">
        <f>F12</f>
        <v>200</v>
      </c>
      <c r="G31" s="10"/>
      <c r="H31" s="10">
        <f>H12</f>
        <v>260</v>
      </c>
      <c r="I31" s="10"/>
      <c r="J31" s="10">
        <f>J12</f>
        <v>320</v>
      </c>
      <c r="K31" s="10"/>
      <c r="L31" s="10">
        <f>L12</f>
        <v>360</v>
      </c>
      <c r="M31" s="10"/>
      <c r="N31" s="10">
        <f>N12</f>
        <v>360</v>
      </c>
      <c r="O31" s="10"/>
      <c r="P31" s="10">
        <f>P12</f>
        <v>400</v>
      </c>
      <c r="Q31" s="10"/>
      <c r="R31" s="10">
        <f>R12</f>
        <v>320</v>
      </c>
      <c r="S31" s="10"/>
      <c r="T31" s="10">
        <f>T12</f>
        <v>280</v>
      </c>
      <c r="U31" s="10"/>
      <c r="V31" s="10">
        <f>V12</f>
        <v>240</v>
      </c>
      <c r="W31" s="10"/>
      <c r="X31" s="10">
        <f>X12</f>
        <v>240</v>
      </c>
      <c r="Y31" s="10"/>
      <c r="Z31" s="10">
        <f>Z12</f>
        <v>240</v>
      </c>
    </row>
    <row r="32" spans="1:26">
      <c r="A32" s="10"/>
      <c r="B32" s="10">
        <v>11</v>
      </c>
      <c r="C32" s="10"/>
      <c r="D32" s="10">
        <f>D13</f>
        <v>120</v>
      </c>
      <c r="E32" s="10"/>
      <c r="F32" s="10">
        <f>F13</f>
        <v>200</v>
      </c>
      <c r="G32" s="10"/>
      <c r="H32" s="10">
        <f>H13</f>
        <v>260</v>
      </c>
      <c r="I32" s="10"/>
      <c r="J32" s="10">
        <f>J13</f>
        <v>320</v>
      </c>
      <c r="K32" s="10"/>
      <c r="L32" s="10">
        <f>L13</f>
        <v>360</v>
      </c>
      <c r="M32" s="10"/>
      <c r="N32" s="10">
        <f>N13</f>
        <v>360</v>
      </c>
      <c r="O32" s="10"/>
      <c r="P32" s="10">
        <f>P13</f>
        <v>400</v>
      </c>
      <c r="Q32" s="10"/>
      <c r="R32" s="10">
        <f>R13</f>
        <v>320</v>
      </c>
      <c r="S32" s="10"/>
      <c r="T32" s="10">
        <f>T13</f>
        <v>280</v>
      </c>
      <c r="U32" s="10"/>
      <c r="V32" s="10">
        <f>V13</f>
        <v>240</v>
      </c>
      <c r="W32" s="10"/>
      <c r="X32" s="10">
        <f>X13</f>
        <v>240</v>
      </c>
      <c r="Y32" s="10"/>
      <c r="Z32" s="10">
        <f>Z13</f>
        <v>240</v>
      </c>
    </row>
    <row r="33" spans="1:26">
      <c r="A33" s="10"/>
      <c r="B33" s="10">
        <v>12</v>
      </c>
      <c r="C33" s="10"/>
      <c r="D33" s="10">
        <f>D14</f>
        <v>120</v>
      </c>
      <c r="E33" s="10"/>
      <c r="F33" s="10">
        <f>F14</f>
        <v>200</v>
      </c>
      <c r="G33" s="10"/>
      <c r="H33" s="10">
        <f>H14</f>
        <v>260</v>
      </c>
      <c r="I33" s="10"/>
      <c r="J33" s="10">
        <f>J14</f>
        <v>320</v>
      </c>
      <c r="K33" s="10"/>
      <c r="L33" s="10">
        <f>L14</f>
        <v>360</v>
      </c>
      <c r="M33" s="10"/>
      <c r="N33" s="10">
        <f>N14</f>
        <v>360</v>
      </c>
      <c r="O33" s="10"/>
      <c r="P33" s="10">
        <f>P14</f>
        <v>400</v>
      </c>
      <c r="Q33" s="10"/>
      <c r="R33" s="10">
        <f>R14</f>
        <v>320</v>
      </c>
      <c r="S33" s="10"/>
      <c r="T33" s="10">
        <f>T14</f>
        <v>280</v>
      </c>
      <c r="U33" s="10"/>
      <c r="V33" s="10">
        <f>V14</f>
        <v>240</v>
      </c>
      <c r="W33" s="10"/>
      <c r="X33" s="10">
        <f>X14</f>
        <v>240</v>
      </c>
      <c r="Y33" s="10"/>
      <c r="Z33" s="10">
        <f>Z14</f>
        <v>240</v>
      </c>
    </row>
    <row r="34" spans="1:26">
      <c r="A34" s="11"/>
      <c r="B34" s="10">
        <v>13</v>
      </c>
      <c r="C34" s="10"/>
      <c r="D34" s="10">
        <f>D15</f>
        <v>120</v>
      </c>
      <c r="E34" s="10"/>
      <c r="F34" s="10">
        <f>F15</f>
        <v>200</v>
      </c>
      <c r="G34" s="10"/>
      <c r="H34" s="10">
        <f>H15</f>
        <v>260</v>
      </c>
      <c r="I34" s="10"/>
      <c r="J34" s="10">
        <f>J15</f>
        <v>320</v>
      </c>
      <c r="K34" s="10"/>
      <c r="L34" s="10">
        <f>L15</f>
        <v>360</v>
      </c>
      <c r="M34" s="10"/>
      <c r="N34" s="10">
        <f>N15</f>
        <v>360</v>
      </c>
      <c r="O34" s="10"/>
      <c r="P34" s="10">
        <f>P15</f>
        <v>400</v>
      </c>
      <c r="Q34" s="10"/>
      <c r="R34" s="10">
        <f>R15</f>
        <v>320</v>
      </c>
      <c r="S34" s="10"/>
      <c r="T34" s="10">
        <f>T15</f>
        <v>280</v>
      </c>
      <c r="U34" s="10"/>
      <c r="V34" s="10">
        <f>V15</f>
        <v>240</v>
      </c>
      <c r="W34" s="10"/>
      <c r="X34" s="10">
        <f>X15</f>
        <v>240</v>
      </c>
      <c r="Y34" s="10"/>
      <c r="Z34" s="10">
        <f>Z15</f>
        <v>240</v>
      </c>
    </row>
    <row r="35" spans="1:26">
      <c r="A35" s="11"/>
      <c r="B35" s="10">
        <v>14</v>
      </c>
      <c r="C35" s="10"/>
      <c r="D35" s="10">
        <f>D16</f>
        <v>120</v>
      </c>
      <c r="E35" s="10"/>
      <c r="F35" s="10">
        <f>F16</f>
        <v>200</v>
      </c>
      <c r="G35" s="10"/>
      <c r="H35" s="10">
        <f>H16</f>
        <v>260</v>
      </c>
      <c r="I35" s="10"/>
      <c r="J35" s="10">
        <f>J16</f>
        <v>320</v>
      </c>
      <c r="K35" s="10"/>
      <c r="L35" s="10">
        <f>L16</f>
        <v>360</v>
      </c>
      <c r="M35" s="10"/>
      <c r="N35" s="10">
        <f>N16</f>
        <v>360</v>
      </c>
      <c r="O35" s="10"/>
      <c r="P35" s="10">
        <f>P16</f>
        <v>400</v>
      </c>
      <c r="Q35" s="10"/>
      <c r="R35" s="10">
        <f>R16</f>
        <v>320</v>
      </c>
      <c r="S35" s="10"/>
      <c r="T35" s="10">
        <f>T16</f>
        <v>280</v>
      </c>
      <c r="U35" s="10"/>
      <c r="V35" s="10">
        <f>V16</f>
        <v>240</v>
      </c>
      <c r="W35" s="10"/>
      <c r="X35" s="10">
        <f>X16</f>
        <v>240</v>
      </c>
      <c r="Y35" s="10"/>
      <c r="Z35" s="10">
        <f>Z16</f>
        <v>240</v>
      </c>
    </row>
    <row r="36" spans="1:26">
      <c r="A36" s="11"/>
      <c r="B36" s="10">
        <v>15</v>
      </c>
      <c r="C36" s="10"/>
      <c r="D36" s="10">
        <f>D17</f>
        <v>120</v>
      </c>
      <c r="E36" s="10"/>
      <c r="F36" s="10">
        <f>F17</f>
        <v>200</v>
      </c>
      <c r="G36" s="10"/>
      <c r="H36" s="10">
        <f>H17</f>
        <v>260</v>
      </c>
      <c r="I36" s="10"/>
      <c r="J36" s="10">
        <f>J17</f>
        <v>320</v>
      </c>
      <c r="K36" s="10"/>
      <c r="L36" s="10">
        <f>L17</f>
        <v>360</v>
      </c>
      <c r="M36" s="10"/>
      <c r="N36" s="10">
        <f>N17</f>
        <v>360</v>
      </c>
      <c r="O36" s="10"/>
      <c r="P36" s="10">
        <f>P17</f>
        <v>400</v>
      </c>
      <c r="Q36" s="10"/>
      <c r="R36" s="10">
        <f>R17</f>
        <v>320</v>
      </c>
      <c r="S36" s="10"/>
      <c r="T36" s="10">
        <f>T17</f>
        <v>280</v>
      </c>
      <c r="U36" s="10"/>
      <c r="V36" s="10">
        <f>V17</f>
        <v>240</v>
      </c>
      <c r="W36" s="10"/>
      <c r="X36" s="10">
        <f>X17</f>
        <v>240</v>
      </c>
      <c r="Y36" s="10"/>
      <c r="Z36" s="10">
        <f>Z17</f>
        <v>240</v>
      </c>
    </row>
    <row r="37" spans="1:26">
      <c r="A37" s="11"/>
      <c r="B37" s="10">
        <v>16</v>
      </c>
      <c r="C37" s="10"/>
      <c r="D37" s="10">
        <f>D18</f>
        <v>120</v>
      </c>
      <c r="E37" s="10"/>
      <c r="F37" s="10">
        <f>F18</f>
        <v>200</v>
      </c>
      <c r="G37" s="10"/>
      <c r="H37" s="10">
        <f>H18</f>
        <v>260</v>
      </c>
      <c r="I37" s="10"/>
      <c r="J37" s="10">
        <f>J18</f>
        <v>320</v>
      </c>
      <c r="K37" s="10"/>
      <c r="L37" s="10">
        <f>L18</f>
        <v>360</v>
      </c>
      <c r="M37" s="10"/>
      <c r="N37" s="10">
        <f>N18</f>
        <v>360</v>
      </c>
      <c r="O37" s="10"/>
      <c r="P37" s="10">
        <f>P18</f>
        <v>400</v>
      </c>
      <c r="Q37" s="10"/>
      <c r="R37" s="10">
        <f>R18</f>
        <v>320</v>
      </c>
      <c r="S37" s="10"/>
      <c r="T37" s="10">
        <f>T18</f>
        <v>280</v>
      </c>
      <c r="U37" s="10"/>
      <c r="V37" s="10">
        <f>V18</f>
        <v>240</v>
      </c>
      <c r="W37" s="10"/>
      <c r="X37" s="10">
        <f>X18</f>
        <v>240</v>
      </c>
      <c r="Y37" s="10"/>
      <c r="Z37" s="10">
        <f>Z18</f>
        <v>240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8F10D-DA1B-4012-B7C8-ECF9DD1EA5B8}">
  <dimension ref="A2:C26"/>
  <sheetViews>
    <sheetView workbookViewId="0">
      <selection activeCell="A9" sqref="A9"/>
    </sheetView>
  </sheetViews>
  <sheetFormatPr defaultRowHeight="15"/>
  <cols>
    <col min="1" max="1" width="19.7109375" bestFit="1" customWidth="1"/>
    <col min="2" max="2" width="10.5703125" bestFit="1" customWidth="1"/>
  </cols>
  <sheetData>
    <row r="2" spans="1:3">
      <c r="A2" t="s">
        <v>15</v>
      </c>
      <c r="B2" t="s">
        <v>16</v>
      </c>
      <c r="C2" s="1">
        <v>250</v>
      </c>
    </row>
    <row r="3" spans="1:3">
      <c r="A3" t="s">
        <v>19</v>
      </c>
      <c r="B3" t="s">
        <v>16</v>
      </c>
      <c r="C3" s="1">
        <v>250</v>
      </c>
    </row>
    <row r="4" spans="1:3">
      <c r="A4" t="s">
        <v>21</v>
      </c>
      <c r="B4" t="s">
        <v>16</v>
      </c>
      <c r="C4" s="1">
        <v>250</v>
      </c>
    </row>
    <row r="5" spans="1:3">
      <c r="A5" t="s">
        <v>22</v>
      </c>
      <c r="B5" t="s">
        <v>23</v>
      </c>
      <c r="C5" s="1">
        <v>150</v>
      </c>
    </row>
    <row r="6" spans="1:3">
      <c r="A6" t="s">
        <v>24</v>
      </c>
      <c r="B6" t="s">
        <v>23</v>
      </c>
      <c r="C6" s="1">
        <v>150</v>
      </c>
    </row>
    <row r="7" spans="1:3">
      <c r="A7" t="s">
        <v>25</v>
      </c>
      <c r="B7" t="s">
        <v>23</v>
      </c>
      <c r="C7" s="1">
        <v>150</v>
      </c>
    </row>
    <row r="8" spans="1:3">
      <c r="A8" t="s">
        <v>27</v>
      </c>
      <c r="B8" t="s">
        <v>23</v>
      </c>
      <c r="C8" s="1">
        <v>150</v>
      </c>
    </row>
    <row r="9" spans="1:3">
      <c r="A9" t="s">
        <v>28</v>
      </c>
      <c r="B9" t="s">
        <v>29</v>
      </c>
      <c r="C9" s="1">
        <v>166</v>
      </c>
    </row>
    <row r="10" spans="1:3">
      <c r="A10" t="s">
        <v>30</v>
      </c>
      <c r="B10" t="s">
        <v>29</v>
      </c>
      <c r="C10" s="1">
        <v>166</v>
      </c>
    </row>
    <row r="11" spans="1:3">
      <c r="A11" t="s">
        <v>31</v>
      </c>
      <c r="B11" t="s">
        <v>29</v>
      </c>
      <c r="C11" s="1">
        <v>166</v>
      </c>
    </row>
    <row r="12" spans="1:3">
      <c r="A12" t="s">
        <v>32</v>
      </c>
      <c r="B12" t="s">
        <v>33</v>
      </c>
      <c r="C12" s="1">
        <v>133</v>
      </c>
    </row>
    <row r="13" spans="1:3">
      <c r="A13" t="s">
        <v>34</v>
      </c>
      <c r="B13" t="s">
        <v>33</v>
      </c>
      <c r="C13" s="1">
        <v>133</v>
      </c>
    </row>
    <row r="14" spans="1:3">
      <c r="A14" t="s">
        <v>35</v>
      </c>
      <c r="B14" t="s">
        <v>33</v>
      </c>
      <c r="C14" s="1">
        <v>133</v>
      </c>
    </row>
    <row r="15" spans="1:3">
      <c r="A15" t="s">
        <v>36</v>
      </c>
      <c r="B15" t="s">
        <v>37</v>
      </c>
      <c r="C15" s="1">
        <v>100</v>
      </c>
    </row>
    <row r="16" spans="1:3">
      <c r="A16" t="s">
        <v>38</v>
      </c>
      <c r="B16" t="s">
        <v>37</v>
      </c>
      <c r="C16" s="1">
        <v>100</v>
      </c>
    </row>
    <row r="17" spans="1:3">
      <c r="A17" t="s">
        <v>39</v>
      </c>
      <c r="B17" t="s">
        <v>37</v>
      </c>
      <c r="C17" s="1">
        <v>100</v>
      </c>
    </row>
    <row r="18" spans="1:3">
      <c r="A18" t="s">
        <v>41</v>
      </c>
      <c r="B18" t="s">
        <v>16</v>
      </c>
      <c r="C18" s="1">
        <v>100</v>
      </c>
    </row>
    <row r="19" spans="1:3">
      <c r="A19" t="s">
        <v>42</v>
      </c>
      <c r="B19" t="s">
        <v>16</v>
      </c>
      <c r="C19" s="1">
        <v>100</v>
      </c>
    </row>
    <row r="20" spans="1:3">
      <c r="A20" t="s">
        <v>43</v>
      </c>
      <c r="B20" t="s">
        <v>16</v>
      </c>
      <c r="C20" s="1">
        <v>100</v>
      </c>
    </row>
    <row r="21" spans="1:3">
      <c r="A21" t="s">
        <v>44</v>
      </c>
      <c r="B21" t="s">
        <v>37</v>
      </c>
      <c r="C21" s="1">
        <v>100</v>
      </c>
    </row>
    <row r="22" spans="1:3">
      <c r="A22" t="s">
        <v>45</v>
      </c>
      <c r="B22" t="s">
        <v>37</v>
      </c>
      <c r="C22" s="1">
        <v>100</v>
      </c>
    </row>
    <row r="23" spans="1:3">
      <c r="A23" t="s">
        <v>47</v>
      </c>
      <c r="B23" t="s">
        <v>37</v>
      </c>
      <c r="C23" s="1">
        <v>100</v>
      </c>
    </row>
    <row r="24" spans="1:3">
      <c r="A24" t="s">
        <v>48</v>
      </c>
      <c r="B24" t="s">
        <v>16</v>
      </c>
      <c r="C24" s="1">
        <v>100</v>
      </c>
    </row>
    <row r="25" spans="1:3">
      <c r="A25" t="s">
        <v>50</v>
      </c>
      <c r="B25" t="s">
        <v>16</v>
      </c>
      <c r="C25" s="1">
        <v>100</v>
      </c>
    </row>
    <row r="26" spans="1:3">
      <c r="A26" t="s">
        <v>52</v>
      </c>
      <c r="B26" t="s">
        <v>16</v>
      </c>
      <c r="C26" s="1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>4</cp:revision>
  <dcterms:created xsi:type="dcterms:W3CDTF">2025-09-22T14:11:54Z</dcterms:created>
  <dcterms:modified xsi:type="dcterms:W3CDTF">2025-10-30T08:43:34Z</dcterms:modified>
  <cp:category/>
  <cp:contentStatus/>
</cp:coreProperties>
</file>